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8.xml" ContentType="application/vnd.openxmlformats-officedocument.drawing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9.xml" ContentType="application/vnd.openxmlformats-officedocument.drawing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domain\"/>
    </mc:Choice>
  </mc:AlternateContent>
  <xr:revisionPtr revIDLastSave="0" documentId="13_ncr:1_{2E5A8FA9-7F7F-47BC-B66C-D8341D6715CB}" xr6:coauthVersionLast="47" xr6:coauthVersionMax="47" xr10:uidLastSave="{00000000-0000-0000-0000-000000000000}"/>
  <bookViews>
    <workbookView xWindow="1725" yWindow="555" windowWidth="23220" windowHeight="14595" activeTab="7" xr2:uid="{0E39FB3E-34CF-4F18-9D19-1285B478E429}"/>
  </bookViews>
  <sheets>
    <sheet name="直流orlowFrequency-Inductance" sheetId="7" r:id="rId1"/>
    <sheet name="直流orlowFrequency-Capacitance" sheetId="1" r:id="rId2"/>
    <sheet name="graphs-Inductance" sheetId="11" r:id="rId3"/>
    <sheet name="graphs-Capacitance" sheetId="6" r:id="rId4"/>
    <sheet name="要素数の効果" sheetId="5" r:id="rId5"/>
    <sheet name="BOUNDARY-Inductance" sheetId="9" r:id="rId6"/>
    <sheet name="BOUNDARY-Capacitance" sheetId="2" r:id="rId7"/>
    <sheet name="α検討" sheetId="13" r:id="rId8"/>
    <sheet name="Figure" sheetId="12" r:id="rId9"/>
    <sheet name="φ1.2の銅線の場合skin" sheetId="4" r:id="rId10"/>
  </sheets>
  <externalReferences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3" l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2" i="13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2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2" i="13"/>
  <c r="B2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1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2" i="13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" i="13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2" i="2"/>
  <c r="S2" i="2"/>
  <c r="P2" i="2"/>
  <c r="Q2" i="2"/>
  <c r="Q31" i="9"/>
  <c r="O31" i="9"/>
  <c r="N31" i="9"/>
  <c r="E31" i="9"/>
  <c r="L31" i="9" s="1"/>
  <c r="R31" i="9" s="1"/>
  <c r="Q30" i="9"/>
  <c r="O30" i="9"/>
  <c r="N30" i="9"/>
  <c r="L30" i="9"/>
  <c r="R30" i="9" s="1"/>
  <c r="F30" i="9"/>
  <c r="M30" i="9" s="1"/>
  <c r="E30" i="9"/>
  <c r="Q29" i="9"/>
  <c r="O29" i="9"/>
  <c r="N29" i="9"/>
  <c r="E29" i="9"/>
  <c r="F29" i="9" s="1"/>
  <c r="P29" i="9" s="1"/>
  <c r="Q28" i="9"/>
  <c r="O28" i="9"/>
  <c r="N28" i="9"/>
  <c r="L28" i="9"/>
  <c r="R28" i="9" s="1"/>
  <c r="E28" i="9"/>
  <c r="F28" i="9" s="1"/>
  <c r="Q27" i="9"/>
  <c r="O27" i="9"/>
  <c r="N27" i="9"/>
  <c r="E27" i="9"/>
  <c r="L27" i="9" s="1"/>
  <c r="R27" i="9" s="1"/>
  <c r="Q26" i="9"/>
  <c r="O26" i="9"/>
  <c r="N26" i="9"/>
  <c r="E26" i="9"/>
  <c r="F26" i="9" s="1"/>
  <c r="Q25" i="9"/>
  <c r="O25" i="9"/>
  <c r="N25" i="9"/>
  <c r="E25" i="9"/>
  <c r="L25" i="9" s="1"/>
  <c r="R25" i="9" s="1"/>
  <c r="Q24" i="9"/>
  <c r="O24" i="9"/>
  <c r="N24" i="9"/>
  <c r="E24" i="9"/>
  <c r="L24" i="9" s="1"/>
  <c r="R24" i="9" s="1"/>
  <c r="Q23" i="9"/>
  <c r="O23" i="9"/>
  <c r="N23" i="9"/>
  <c r="E23" i="9"/>
  <c r="L23" i="9" s="1"/>
  <c r="R23" i="9" s="1"/>
  <c r="Q22" i="9"/>
  <c r="O22" i="9"/>
  <c r="N22" i="9"/>
  <c r="L22" i="9"/>
  <c r="R22" i="9" s="1"/>
  <c r="F22" i="9"/>
  <c r="M22" i="9" s="1"/>
  <c r="E22" i="9"/>
  <c r="Q21" i="9"/>
  <c r="O21" i="9"/>
  <c r="N21" i="9"/>
  <c r="E21" i="9"/>
  <c r="F21" i="9" s="1"/>
  <c r="P21" i="9" s="1"/>
  <c r="Q20" i="9"/>
  <c r="O20" i="9"/>
  <c r="N20" i="9"/>
  <c r="E20" i="9"/>
  <c r="F20" i="9" s="1"/>
  <c r="Q19" i="9"/>
  <c r="O19" i="9"/>
  <c r="N19" i="9"/>
  <c r="E19" i="9"/>
  <c r="L19" i="9" s="1"/>
  <c r="R19" i="9" s="1"/>
  <c r="Q18" i="9"/>
  <c r="O18" i="9"/>
  <c r="N18" i="9"/>
  <c r="E18" i="9"/>
  <c r="F18" i="9" s="1"/>
  <c r="Q17" i="9"/>
  <c r="O17" i="9"/>
  <c r="N17" i="9"/>
  <c r="E17" i="9"/>
  <c r="L17" i="9" s="1"/>
  <c r="R17" i="9" s="1"/>
  <c r="Q16" i="9"/>
  <c r="O16" i="9"/>
  <c r="N16" i="9"/>
  <c r="E16" i="9"/>
  <c r="L16" i="9" s="1"/>
  <c r="R16" i="9" s="1"/>
  <c r="Q15" i="9"/>
  <c r="O15" i="9"/>
  <c r="N15" i="9"/>
  <c r="L15" i="9"/>
  <c r="R15" i="9" s="1"/>
  <c r="K15" i="9"/>
  <c r="F15" i="9"/>
  <c r="J15" i="9" s="1"/>
  <c r="E15" i="9"/>
  <c r="Q14" i="9"/>
  <c r="O14" i="9"/>
  <c r="N14" i="9"/>
  <c r="F14" i="9"/>
  <c r="M14" i="9" s="1"/>
  <c r="E14" i="9"/>
  <c r="L14" i="9" s="1"/>
  <c r="R14" i="9" s="1"/>
  <c r="Q13" i="9"/>
  <c r="O13" i="9"/>
  <c r="N13" i="9"/>
  <c r="L13" i="9"/>
  <c r="R13" i="9" s="1"/>
  <c r="F13" i="9"/>
  <c r="P13" i="9" s="1"/>
  <c r="E13" i="9"/>
  <c r="Q12" i="9"/>
  <c r="O12" i="9"/>
  <c r="N12" i="9"/>
  <c r="L12" i="9"/>
  <c r="R12" i="9" s="1"/>
  <c r="J12" i="9"/>
  <c r="F12" i="9"/>
  <c r="K12" i="9" s="1"/>
  <c r="E12" i="9"/>
  <c r="Q11" i="9"/>
  <c r="O11" i="9"/>
  <c r="N11" i="9"/>
  <c r="E11" i="9"/>
  <c r="L11" i="9" s="1"/>
  <c r="R11" i="9" s="1"/>
  <c r="Q10" i="9"/>
  <c r="O10" i="9"/>
  <c r="N10" i="9"/>
  <c r="E10" i="9"/>
  <c r="F10" i="9" s="1"/>
  <c r="Q9" i="9"/>
  <c r="O9" i="9"/>
  <c r="N9" i="9"/>
  <c r="E9" i="9"/>
  <c r="L9" i="9" s="1"/>
  <c r="R9" i="9" s="1"/>
  <c r="Q8" i="9"/>
  <c r="O8" i="9"/>
  <c r="N8" i="9"/>
  <c r="E8" i="9"/>
  <c r="L8" i="9" s="1"/>
  <c r="R8" i="9" s="1"/>
  <c r="Q7" i="9"/>
  <c r="O7" i="9"/>
  <c r="N7" i="9"/>
  <c r="E7" i="9"/>
  <c r="F7" i="9" s="1"/>
  <c r="Q6" i="9"/>
  <c r="O6" i="9"/>
  <c r="N6" i="9"/>
  <c r="F6" i="9"/>
  <c r="M6" i="9" s="1"/>
  <c r="E6" i="9"/>
  <c r="L6" i="9" s="1"/>
  <c r="R6" i="9" s="1"/>
  <c r="Q5" i="9"/>
  <c r="O5" i="9"/>
  <c r="N5" i="9"/>
  <c r="E5" i="9"/>
  <c r="L5" i="9" s="1"/>
  <c r="R5" i="9" s="1"/>
  <c r="Q4" i="9"/>
  <c r="O4" i="9"/>
  <c r="N4" i="9"/>
  <c r="M4" i="9"/>
  <c r="L4" i="9"/>
  <c r="R4" i="9" s="1"/>
  <c r="F4" i="9"/>
  <c r="K4" i="9" s="1"/>
  <c r="E4" i="9"/>
  <c r="Q3" i="9"/>
  <c r="O3" i="9"/>
  <c r="N3" i="9"/>
  <c r="E3" i="9"/>
  <c r="L3" i="9" s="1"/>
  <c r="R3" i="9" s="1"/>
  <c r="Q2" i="9"/>
  <c r="O2" i="9"/>
  <c r="N2" i="9"/>
  <c r="L2" i="9"/>
  <c r="R2" i="9" s="1"/>
  <c r="K2" i="9"/>
  <c r="F2" i="9"/>
  <c r="J2" i="9" s="1"/>
  <c r="E2" i="9"/>
  <c r="B46" i="7"/>
  <c r="B47" i="7" s="1"/>
  <c r="B37" i="7"/>
  <c r="M35" i="7"/>
  <c r="S31" i="7"/>
  <c r="R31" i="7"/>
  <c r="P31" i="7"/>
  <c r="N31" i="7"/>
  <c r="F31" i="7"/>
  <c r="L31" i="7" s="1"/>
  <c r="E31" i="7"/>
  <c r="M31" i="7" s="1"/>
  <c r="S30" i="7"/>
  <c r="R30" i="7"/>
  <c r="P30" i="7"/>
  <c r="N30" i="7"/>
  <c r="E30" i="7"/>
  <c r="M30" i="7" s="1"/>
  <c r="S29" i="7"/>
  <c r="R29" i="7"/>
  <c r="P29" i="7"/>
  <c r="N29" i="7"/>
  <c r="E29" i="7"/>
  <c r="F29" i="7" s="1"/>
  <c r="S28" i="7"/>
  <c r="R28" i="7"/>
  <c r="P28" i="7"/>
  <c r="N28" i="7"/>
  <c r="E28" i="7"/>
  <c r="M28" i="7" s="1"/>
  <c r="S27" i="7"/>
  <c r="R27" i="7"/>
  <c r="P27" i="7"/>
  <c r="N27" i="7"/>
  <c r="E27" i="7"/>
  <c r="F27" i="7" s="1"/>
  <c r="S26" i="7"/>
  <c r="R26" i="7"/>
  <c r="P26" i="7"/>
  <c r="N26" i="7"/>
  <c r="E26" i="7"/>
  <c r="M26" i="7" s="1"/>
  <c r="S25" i="7"/>
  <c r="R25" i="7"/>
  <c r="P25" i="7"/>
  <c r="N25" i="7"/>
  <c r="M25" i="7"/>
  <c r="E25" i="7"/>
  <c r="F25" i="7" s="1"/>
  <c r="S24" i="7"/>
  <c r="R24" i="7"/>
  <c r="P24" i="7"/>
  <c r="N24" i="7"/>
  <c r="F24" i="7"/>
  <c r="K24" i="7" s="1"/>
  <c r="O24" i="7" s="1"/>
  <c r="E24" i="7"/>
  <c r="M24" i="7" s="1"/>
  <c r="S23" i="7"/>
  <c r="R23" i="7"/>
  <c r="P23" i="7"/>
  <c r="N23" i="7"/>
  <c r="E23" i="7"/>
  <c r="M23" i="7" s="1"/>
  <c r="S22" i="7"/>
  <c r="R22" i="7"/>
  <c r="P22" i="7"/>
  <c r="N22" i="7"/>
  <c r="M22" i="7"/>
  <c r="F22" i="7"/>
  <c r="Q22" i="7" s="1"/>
  <c r="E22" i="7"/>
  <c r="S21" i="7"/>
  <c r="R21" i="7"/>
  <c r="P21" i="7"/>
  <c r="N21" i="7"/>
  <c r="E21" i="7"/>
  <c r="F21" i="7" s="1"/>
  <c r="S20" i="7"/>
  <c r="R20" i="7"/>
  <c r="P20" i="7"/>
  <c r="N20" i="7"/>
  <c r="E20" i="7"/>
  <c r="M20" i="7" s="1"/>
  <c r="S19" i="7"/>
  <c r="R19" i="7"/>
  <c r="P19" i="7"/>
  <c r="N19" i="7"/>
  <c r="E19" i="7"/>
  <c r="F19" i="7" s="1"/>
  <c r="S18" i="7"/>
  <c r="R18" i="7"/>
  <c r="P18" i="7"/>
  <c r="N18" i="7"/>
  <c r="E18" i="7"/>
  <c r="M18" i="7" s="1"/>
  <c r="S17" i="7"/>
  <c r="R17" i="7"/>
  <c r="P17" i="7"/>
  <c r="N17" i="7"/>
  <c r="M17" i="7"/>
  <c r="E17" i="7"/>
  <c r="F17" i="7" s="1"/>
  <c r="S16" i="7"/>
  <c r="R16" i="7"/>
  <c r="P16" i="7"/>
  <c r="N16" i="7"/>
  <c r="E16" i="7"/>
  <c r="M16" i="7" s="1"/>
  <c r="S15" i="7"/>
  <c r="R15" i="7"/>
  <c r="P15" i="7"/>
  <c r="N15" i="7"/>
  <c r="M15" i="7"/>
  <c r="F15" i="7"/>
  <c r="F47" i="7" s="1"/>
  <c r="E15" i="7"/>
  <c r="S14" i="7"/>
  <c r="R14" i="7"/>
  <c r="P14" i="7"/>
  <c r="N14" i="7"/>
  <c r="M14" i="7"/>
  <c r="F14" i="7"/>
  <c r="F46" i="7" s="1"/>
  <c r="E14" i="7"/>
  <c r="S13" i="7"/>
  <c r="R13" i="7"/>
  <c r="P13" i="7"/>
  <c r="N13" i="7"/>
  <c r="E13" i="7"/>
  <c r="F13" i="7" s="1"/>
  <c r="S12" i="7"/>
  <c r="R12" i="7"/>
  <c r="P12" i="7"/>
  <c r="N12" i="7"/>
  <c r="E12" i="7"/>
  <c r="M12" i="7" s="1"/>
  <c r="S11" i="7"/>
  <c r="R11" i="7"/>
  <c r="P11" i="7"/>
  <c r="N11" i="7"/>
  <c r="E11" i="7"/>
  <c r="F11" i="7" s="1"/>
  <c r="S10" i="7"/>
  <c r="R10" i="7"/>
  <c r="P10" i="7"/>
  <c r="N10" i="7"/>
  <c r="E10" i="7"/>
  <c r="M10" i="7" s="1"/>
  <c r="S9" i="7"/>
  <c r="R9" i="7"/>
  <c r="P9" i="7"/>
  <c r="N9" i="7"/>
  <c r="E9" i="7"/>
  <c r="F9" i="7" s="1"/>
  <c r="S8" i="7"/>
  <c r="R8" i="7"/>
  <c r="P8" i="7"/>
  <c r="N8" i="7"/>
  <c r="M8" i="7"/>
  <c r="F8" i="7"/>
  <c r="K8" i="7" s="1"/>
  <c r="O8" i="7" s="1"/>
  <c r="E8" i="7"/>
  <c r="S7" i="7"/>
  <c r="R7" i="7"/>
  <c r="P7" i="7"/>
  <c r="N7" i="7"/>
  <c r="M7" i="7"/>
  <c r="F7" i="7"/>
  <c r="L7" i="7" s="1"/>
  <c r="E7" i="7"/>
  <c r="S6" i="7"/>
  <c r="R6" i="7"/>
  <c r="P6" i="7"/>
  <c r="N6" i="7"/>
  <c r="K6" i="7"/>
  <c r="O6" i="7" s="1"/>
  <c r="F6" i="7"/>
  <c r="Q6" i="7" s="1"/>
  <c r="E6" i="7"/>
  <c r="M6" i="7" s="1"/>
  <c r="S5" i="7"/>
  <c r="R5" i="7"/>
  <c r="P5" i="7"/>
  <c r="N5" i="7"/>
  <c r="E5" i="7"/>
  <c r="F5" i="7" s="1"/>
  <c r="S4" i="7"/>
  <c r="R4" i="7"/>
  <c r="P4" i="7"/>
  <c r="N4" i="7"/>
  <c r="E4" i="7"/>
  <c r="M4" i="7" s="1"/>
  <c r="S3" i="7"/>
  <c r="R3" i="7"/>
  <c r="P3" i="7"/>
  <c r="N3" i="7"/>
  <c r="E3" i="7"/>
  <c r="F3" i="7" s="1"/>
  <c r="P2" i="7"/>
  <c r="N2" i="7"/>
  <c r="J2" i="7"/>
  <c r="R2" i="7" s="1"/>
  <c r="I2" i="7"/>
  <c r="S2" i="7" s="1"/>
  <c r="E2" i="7"/>
  <c r="M2" i="7" s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N2" i="1"/>
  <c r="G34" i="1"/>
  <c r="G35" i="1"/>
  <c r="G38" i="1"/>
  <c r="G39" i="1"/>
  <c r="G42" i="1"/>
  <c r="G43" i="1"/>
  <c r="G46" i="1"/>
  <c r="G47" i="1"/>
  <c r="G50" i="1"/>
  <c r="G51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5" i="1"/>
  <c r="N3" i="1"/>
  <c r="N4" i="1"/>
  <c r="J2" i="1"/>
  <c r="R2" i="1" s="1"/>
  <c r="I2" i="1"/>
  <c r="S2" i="1" s="1"/>
  <c r="B46" i="1"/>
  <c r="B47" i="1" s="1"/>
  <c r="B37" i="1"/>
  <c r="G41" i="1" s="1"/>
  <c r="K20" i="9" l="1"/>
  <c r="M20" i="9"/>
  <c r="J20" i="9"/>
  <c r="G48" i="1"/>
  <c r="G40" i="1"/>
  <c r="L21" i="9"/>
  <c r="R21" i="9" s="1"/>
  <c r="L29" i="9"/>
  <c r="R29" i="9" s="1"/>
  <c r="L20" i="9"/>
  <c r="R20" i="9" s="1"/>
  <c r="G53" i="1"/>
  <c r="G45" i="1"/>
  <c r="G37" i="1"/>
  <c r="M9" i="7"/>
  <c r="F16" i="7"/>
  <c r="K16" i="7" s="1"/>
  <c r="O16" i="7" s="1"/>
  <c r="F23" i="7"/>
  <c r="L23" i="7" s="1"/>
  <c r="F30" i="7"/>
  <c r="Q30" i="7" s="1"/>
  <c r="M2" i="9"/>
  <c r="F5" i="9"/>
  <c r="P5" i="9" s="1"/>
  <c r="F23" i="9"/>
  <c r="F31" i="9"/>
  <c r="J31" i="9" s="1"/>
  <c r="G52" i="1"/>
  <c r="G44" i="1"/>
  <c r="G36" i="1"/>
  <c r="G49" i="1"/>
  <c r="L7" i="9"/>
  <c r="R7" i="9" s="1"/>
  <c r="M12" i="9"/>
  <c r="P26" i="9"/>
  <c r="J26" i="9"/>
  <c r="M26" i="9"/>
  <c r="K26" i="9"/>
  <c r="K28" i="9"/>
  <c r="J28" i="9"/>
  <c r="P28" i="9"/>
  <c r="M28" i="9"/>
  <c r="P10" i="9"/>
  <c r="J10" i="9"/>
  <c r="M10" i="9"/>
  <c r="K10" i="9"/>
  <c r="J7" i="9"/>
  <c r="P7" i="9"/>
  <c r="K7" i="9"/>
  <c r="M7" i="9"/>
  <c r="P18" i="9"/>
  <c r="J18" i="9"/>
  <c r="M18" i="9"/>
  <c r="K18" i="9"/>
  <c r="K31" i="9"/>
  <c r="F3" i="9"/>
  <c r="J5" i="9"/>
  <c r="F8" i="9"/>
  <c r="J13" i="9"/>
  <c r="F16" i="9"/>
  <c r="J21" i="9"/>
  <c r="F24" i="9"/>
  <c r="J29" i="9"/>
  <c r="K5" i="9"/>
  <c r="P6" i="9"/>
  <c r="L10" i="9"/>
  <c r="R10" i="9" s="1"/>
  <c r="F11" i="9"/>
  <c r="K13" i="9"/>
  <c r="P14" i="9"/>
  <c r="M15" i="9"/>
  <c r="L18" i="9"/>
  <c r="R18" i="9" s="1"/>
  <c r="F19" i="9"/>
  <c r="K21" i="9"/>
  <c r="P22" i="9"/>
  <c r="M23" i="9"/>
  <c r="L26" i="9"/>
  <c r="R26" i="9" s="1"/>
  <c r="F27" i="9"/>
  <c r="K29" i="9"/>
  <c r="P30" i="9"/>
  <c r="M31" i="9"/>
  <c r="P2" i="9"/>
  <c r="P4" i="9"/>
  <c r="M5" i="9"/>
  <c r="J6" i="9"/>
  <c r="F9" i="9"/>
  <c r="P12" i="9"/>
  <c r="M13" i="9"/>
  <c r="J14" i="9"/>
  <c r="F17" i="9"/>
  <c r="P20" i="9"/>
  <c r="M21" i="9"/>
  <c r="J22" i="9"/>
  <c r="F25" i="9"/>
  <c r="M29" i="9"/>
  <c r="J30" i="9"/>
  <c r="K6" i="9"/>
  <c r="K14" i="9"/>
  <c r="P15" i="9"/>
  <c r="K22" i="9"/>
  <c r="P23" i="9"/>
  <c r="K30" i="9"/>
  <c r="P31" i="9"/>
  <c r="J4" i="9"/>
  <c r="L21" i="7"/>
  <c r="L53" i="7" s="1"/>
  <c r="Q21" i="7"/>
  <c r="F53" i="7"/>
  <c r="K21" i="7"/>
  <c r="O21" i="7" s="1"/>
  <c r="L5" i="7"/>
  <c r="K5" i="7"/>
  <c r="O5" i="7" s="1"/>
  <c r="Q5" i="7"/>
  <c r="F37" i="7"/>
  <c r="L13" i="7"/>
  <c r="Q13" i="7"/>
  <c r="K13" i="7"/>
  <c r="O13" i="7" s="1"/>
  <c r="F45" i="7"/>
  <c r="L25" i="7"/>
  <c r="K25" i="7"/>
  <c r="O25" i="7" s="1"/>
  <c r="Q25" i="7"/>
  <c r="Q27" i="7"/>
  <c r="L27" i="7"/>
  <c r="K27" i="7"/>
  <c r="O27" i="7" s="1"/>
  <c r="L17" i="7"/>
  <c r="L49" i="7" s="1"/>
  <c r="F49" i="7"/>
  <c r="K17" i="7"/>
  <c r="O17" i="7" s="1"/>
  <c r="Q17" i="7"/>
  <c r="F51" i="7"/>
  <c r="L19" i="7"/>
  <c r="Q19" i="7"/>
  <c r="K19" i="7"/>
  <c r="O19" i="7" s="1"/>
  <c r="L9" i="7"/>
  <c r="K9" i="7"/>
  <c r="O9" i="7" s="1"/>
  <c r="F41" i="7"/>
  <c r="Q9" i="7"/>
  <c r="Q3" i="7"/>
  <c r="F35" i="7"/>
  <c r="L3" i="7"/>
  <c r="L35" i="7" s="1"/>
  <c r="K3" i="7"/>
  <c r="O3" i="7" s="1"/>
  <c r="Q11" i="7"/>
  <c r="F43" i="7"/>
  <c r="L11" i="7"/>
  <c r="L43" i="7" s="1"/>
  <c r="K11" i="7"/>
  <c r="O11" i="7" s="1"/>
  <c r="L29" i="7"/>
  <c r="Q29" i="7"/>
  <c r="K29" i="7"/>
  <c r="O29" i="7" s="1"/>
  <c r="M5" i="7"/>
  <c r="L8" i="7"/>
  <c r="M13" i="7"/>
  <c r="L16" i="7"/>
  <c r="M21" i="7"/>
  <c r="L24" i="7"/>
  <c r="M29" i="7"/>
  <c r="K38" i="7"/>
  <c r="M39" i="7"/>
  <c r="M43" i="7"/>
  <c r="G46" i="7"/>
  <c r="M48" i="7"/>
  <c r="M52" i="7"/>
  <c r="K14" i="7"/>
  <c r="O14" i="7" s="1"/>
  <c r="K22" i="7"/>
  <c r="O22" i="7" s="1"/>
  <c r="K30" i="7"/>
  <c r="O30" i="7" s="1"/>
  <c r="M34" i="7"/>
  <c r="G37" i="7"/>
  <c r="G41" i="7"/>
  <c r="G45" i="7"/>
  <c r="K46" i="7"/>
  <c r="G50" i="7"/>
  <c r="L51" i="7"/>
  <c r="F2" i="7"/>
  <c r="M3" i="7"/>
  <c r="F4" i="7"/>
  <c r="L6" i="7"/>
  <c r="L38" i="7" s="1"/>
  <c r="Q7" i="7"/>
  <c r="M11" i="7"/>
  <c r="F12" i="7"/>
  <c r="L14" i="7"/>
  <c r="L46" i="7" s="1"/>
  <c r="Q15" i="7"/>
  <c r="M19" i="7"/>
  <c r="F20" i="7"/>
  <c r="L22" i="7"/>
  <c r="Q23" i="7"/>
  <c r="M27" i="7"/>
  <c r="F28" i="7"/>
  <c r="L30" i="7"/>
  <c r="Q31" i="7"/>
  <c r="G36" i="7"/>
  <c r="K37" i="7"/>
  <c r="M38" i="7"/>
  <c r="F40" i="7"/>
  <c r="K41" i="7"/>
  <c r="M42" i="7"/>
  <c r="K45" i="7"/>
  <c r="M47" i="7"/>
  <c r="M51" i="7"/>
  <c r="L37" i="7"/>
  <c r="G40" i="7"/>
  <c r="L41" i="7"/>
  <c r="G44" i="7"/>
  <c r="L45" i="7"/>
  <c r="M46" i="7"/>
  <c r="G49" i="7"/>
  <c r="G53" i="7"/>
  <c r="K7" i="7"/>
  <c r="O7" i="7" s="1"/>
  <c r="F10" i="7"/>
  <c r="K15" i="7"/>
  <c r="O15" i="7" s="1"/>
  <c r="F18" i="7"/>
  <c r="K23" i="7"/>
  <c r="O23" i="7" s="1"/>
  <c r="F26" i="7"/>
  <c r="K31" i="7"/>
  <c r="O31" i="7" s="1"/>
  <c r="G35" i="7"/>
  <c r="M37" i="7"/>
  <c r="F39" i="7"/>
  <c r="K40" i="7"/>
  <c r="M41" i="7"/>
  <c r="M45" i="7"/>
  <c r="F48" i="7"/>
  <c r="K49" i="7"/>
  <c r="M50" i="7"/>
  <c r="K53" i="7"/>
  <c r="Q8" i="7"/>
  <c r="L15" i="7"/>
  <c r="L47" i="7" s="1"/>
  <c r="Q16" i="7"/>
  <c r="Q24" i="7"/>
  <c r="K35" i="7"/>
  <c r="M36" i="7"/>
  <c r="G39" i="7"/>
  <c r="L40" i="7"/>
  <c r="G43" i="7"/>
  <c r="G48" i="7"/>
  <c r="G52" i="7"/>
  <c r="G34" i="7"/>
  <c r="F38" i="7"/>
  <c r="K39" i="7"/>
  <c r="M40" i="7"/>
  <c r="K43" i="7"/>
  <c r="M44" i="7"/>
  <c r="K48" i="7"/>
  <c r="M49" i="7"/>
  <c r="M53" i="7"/>
  <c r="Q14" i="7"/>
  <c r="G38" i="7"/>
  <c r="L39" i="7"/>
  <c r="G42" i="7"/>
  <c r="G47" i="7"/>
  <c r="L48" i="7"/>
  <c r="G51" i="7"/>
  <c r="M47" i="1"/>
  <c r="M39" i="1"/>
  <c r="M46" i="1"/>
  <c r="M53" i="1"/>
  <c r="M37" i="1"/>
  <c r="M36" i="1"/>
  <c r="M34" i="1"/>
  <c r="M38" i="1"/>
  <c r="M45" i="1"/>
  <c r="M44" i="1"/>
  <c r="M51" i="1"/>
  <c r="M35" i="1"/>
  <c r="M50" i="1"/>
  <c r="M42" i="1"/>
  <c r="M49" i="1"/>
  <c r="M41" i="1"/>
  <c r="M52" i="1"/>
  <c r="M43" i="1"/>
  <c r="M48" i="1"/>
  <c r="M40" i="1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P3" i="1"/>
  <c r="P4" i="1"/>
  <c r="E3" i="1"/>
  <c r="F3" i="1" s="1"/>
  <c r="E4" i="1"/>
  <c r="F4" i="1" s="1"/>
  <c r="E5" i="1"/>
  <c r="F5" i="1" s="1"/>
  <c r="F37" i="1" s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2" i="1"/>
  <c r="L31" i="4"/>
  <c r="E31" i="4"/>
  <c r="J31" i="4" s="1"/>
  <c r="L30" i="4"/>
  <c r="E30" i="4"/>
  <c r="J30" i="4" s="1"/>
  <c r="L29" i="4"/>
  <c r="E29" i="4"/>
  <c r="J29" i="4" s="1"/>
  <c r="L28" i="4"/>
  <c r="E28" i="4"/>
  <c r="J28" i="4" s="1"/>
  <c r="L27" i="4"/>
  <c r="E27" i="4"/>
  <c r="J27" i="4" s="1"/>
  <c r="L26" i="4"/>
  <c r="E26" i="4"/>
  <c r="J26" i="4" s="1"/>
  <c r="L25" i="4"/>
  <c r="E25" i="4"/>
  <c r="J25" i="4" s="1"/>
  <c r="L24" i="4"/>
  <c r="E24" i="4"/>
  <c r="J24" i="4" s="1"/>
  <c r="L23" i="4"/>
  <c r="E23" i="4"/>
  <c r="J23" i="4" s="1"/>
  <c r="L22" i="4"/>
  <c r="E22" i="4"/>
  <c r="J22" i="4" s="1"/>
  <c r="L21" i="4"/>
  <c r="E21" i="4"/>
  <c r="J21" i="4" s="1"/>
  <c r="L20" i="4"/>
  <c r="E20" i="4"/>
  <c r="J20" i="4" s="1"/>
  <c r="L19" i="4"/>
  <c r="E19" i="4"/>
  <c r="J19" i="4" s="1"/>
  <c r="L18" i="4"/>
  <c r="E18" i="4"/>
  <c r="J18" i="4" s="1"/>
  <c r="L17" i="4"/>
  <c r="E17" i="4"/>
  <c r="J17" i="4" s="1"/>
  <c r="L16" i="4"/>
  <c r="E16" i="4"/>
  <c r="J16" i="4" s="1"/>
  <c r="L15" i="4"/>
  <c r="E15" i="4"/>
  <c r="J15" i="4" s="1"/>
  <c r="L14" i="4"/>
  <c r="E14" i="4"/>
  <c r="J14" i="4" s="1"/>
  <c r="L13" i="4"/>
  <c r="E13" i="4"/>
  <c r="J13" i="4" s="1"/>
  <c r="L12" i="4"/>
  <c r="E12" i="4"/>
  <c r="J12" i="4" s="1"/>
  <c r="L11" i="4"/>
  <c r="E11" i="4"/>
  <c r="J11" i="4" s="1"/>
  <c r="L10" i="4"/>
  <c r="E10" i="4"/>
  <c r="J10" i="4" s="1"/>
  <c r="L9" i="4"/>
  <c r="E9" i="4"/>
  <c r="J9" i="4" s="1"/>
  <c r="L8" i="4"/>
  <c r="E8" i="4"/>
  <c r="J8" i="4" s="1"/>
  <c r="L7" i="4"/>
  <c r="E7" i="4"/>
  <c r="J7" i="4" s="1"/>
  <c r="L6" i="4"/>
  <c r="E6" i="4"/>
  <c r="J6" i="4" s="1"/>
  <c r="L5" i="4"/>
  <c r="E5" i="4"/>
  <c r="J5" i="4" s="1"/>
  <c r="L4" i="4"/>
  <c r="E4" i="4"/>
  <c r="J4" i="4" s="1"/>
  <c r="L3" i="4"/>
  <c r="E3" i="4"/>
  <c r="J3" i="4" s="1"/>
  <c r="L2" i="4"/>
  <c r="E2" i="4"/>
  <c r="J2" i="4" s="1"/>
  <c r="E3" i="2"/>
  <c r="M3" i="2" s="1"/>
  <c r="T3" i="2" s="1"/>
  <c r="E4" i="2"/>
  <c r="M4" i="2" s="1"/>
  <c r="T4" i="2" s="1"/>
  <c r="P3" i="2"/>
  <c r="P4" i="2"/>
  <c r="E2" i="2"/>
  <c r="M2" i="2" s="1"/>
  <c r="T2" i="2" s="1"/>
  <c r="P31" i="2"/>
  <c r="E31" i="2"/>
  <c r="M31" i="2" s="1"/>
  <c r="T31" i="2" s="1"/>
  <c r="P30" i="2"/>
  <c r="E30" i="2"/>
  <c r="M30" i="2" s="1"/>
  <c r="T30" i="2" s="1"/>
  <c r="P29" i="2"/>
  <c r="E29" i="2"/>
  <c r="M29" i="2" s="1"/>
  <c r="T29" i="2" s="1"/>
  <c r="P28" i="2"/>
  <c r="E28" i="2"/>
  <c r="M28" i="2" s="1"/>
  <c r="T28" i="2" s="1"/>
  <c r="P27" i="2"/>
  <c r="E27" i="2"/>
  <c r="M27" i="2" s="1"/>
  <c r="T27" i="2" s="1"/>
  <c r="P26" i="2"/>
  <c r="E26" i="2"/>
  <c r="M26" i="2" s="1"/>
  <c r="T26" i="2" s="1"/>
  <c r="P25" i="2"/>
  <c r="E25" i="2"/>
  <c r="M25" i="2" s="1"/>
  <c r="T25" i="2" s="1"/>
  <c r="P24" i="2"/>
  <c r="E24" i="2"/>
  <c r="M24" i="2" s="1"/>
  <c r="T24" i="2" s="1"/>
  <c r="P23" i="2"/>
  <c r="E23" i="2"/>
  <c r="M23" i="2" s="1"/>
  <c r="T23" i="2" s="1"/>
  <c r="P22" i="2"/>
  <c r="E22" i="2"/>
  <c r="M22" i="2" s="1"/>
  <c r="T22" i="2" s="1"/>
  <c r="P21" i="2"/>
  <c r="E21" i="2"/>
  <c r="M21" i="2" s="1"/>
  <c r="T21" i="2" s="1"/>
  <c r="P20" i="2"/>
  <c r="E20" i="2"/>
  <c r="M20" i="2" s="1"/>
  <c r="T20" i="2" s="1"/>
  <c r="P19" i="2"/>
  <c r="E19" i="2"/>
  <c r="M19" i="2" s="1"/>
  <c r="T19" i="2" s="1"/>
  <c r="P18" i="2"/>
  <c r="E18" i="2"/>
  <c r="M18" i="2" s="1"/>
  <c r="T18" i="2" s="1"/>
  <c r="P17" i="2"/>
  <c r="E17" i="2"/>
  <c r="M17" i="2" s="1"/>
  <c r="T17" i="2" s="1"/>
  <c r="P16" i="2"/>
  <c r="E16" i="2"/>
  <c r="M16" i="2" s="1"/>
  <c r="T16" i="2" s="1"/>
  <c r="P15" i="2"/>
  <c r="E15" i="2"/>
  <c r="M15" i="2" s="1"/>
  <c r="T15" i="2" s="1"/>
  <c r="P14" i="2"/>
  <c r="E14" i="2"/>
  <c r="M14" i="2" s="1"/>
  <c r="T14" i="2" s="1"/>
  <c r="P13" i="2"/>
  <c r="E13" i="2"/>
  <c r="M13" i="2" s="1"/>
  <c r="T13" i="2" s="1"/>
  <c r="P12" i="2"/>
  <c r="E12" i="2"/>
  <c r="M12" i="2" s="1"/>
  <c r="T12" i="2" s="1"/>
  <c r="P11" i="2"/>
  <c r="E11" i="2"/>
  <c r="M11" i="2" s="1"/>
  <c r="T11" i="2" s="1"/>
  <c r="P10" i="2"/>
  <c r="E10" i="2"/>
  <c r="M10" i="2" s="1"/>
  <c r="T10" i="2" s="1"/>
  <c r="P9" i="2"/>
  <c r="E9" i="2"/>
  <c r="M9" i="2" s="1"/>
  <c r="T9" i="2" s="1"/>
  <c r="P8" i="2"/>
  <c r="E8" i="2"/>
  <c r="M8" i="2" s="1"/>
  <c r="T8" i="2" s="1"/>
  <c r="P7" i="2"/>
  <c r="E7" i="2"/>
  <c r="M7" i="2" s="1"/>
  <c r="T7" i="2" s="1"/>
  <c r="P6" i="2"/>
  <c r="E6" i="2"/>
  <c r="M6" i="2" s="1"/>
  <c r="T6" i="2" s="1"/>
  <c r="P5" i="2"/>
  <c r="E5" i="2"/>
  <c r="M5" i="2" s="1"/>
  <c r="T5" i="2" s="1"/>
  <c r="U3" i="2" l="1"/>
  <c r="F6" i="4"/>
  <c r="I6" i="4" s="1"/>
  <c r="K51" i="7"/>
  <c r="F4" i="4"/>
  <c r="I4" i="4" s="1"/>
  <c r="J23" i="9"/>
  <c r="K23" i="9"/>
  <c r="S2" i="9"/>
  <c r="P3" i="9"/>
  <c r="M3" i="9"/>
  <c r="K3" i="9"/>
  <c r="J3" i="9"/>
  <c r="M24" i="9"/>
  <c r="K24" i="9"/>
  <c r="J24" i="9"/>
  <c r="P24" i="9"/>
  <c r="M25" i="9"/>
  <c r="K25" i="9"/>
  <c r="J25" i="9"/>
  <c r="P25" i="9"/>
  <c r="K9" i="9"/>
  <c r="J9" i="9"/>
  <c r="P9" i="9"/>
  <c r="M9" i="9"/>
  <c r="M27" i="9"/>
  <c r="K27" i="9"/>
  <c r="J27" i="9"/>
  <c r="P27" i="9"/>
  <c r="M19" i="9"/>
  <c r="K19" i="9"/>
  <c r="J19" i="9"/>
  <c r="P19" i="9"/>
  <c r="M16" i="9"/>
  <c r="P16" i="9"/>
  <c r="K16" i="9"/>
  <c r="J16" i="9"/>
  <c r="M11" i="9"/>
  <c r="K11" i="9"/>
  <c r="J11" i="9"/>
  <c r="P11" i="9"/>
  <c r="M8" i="9"/>
  <c r="K8" i="9"/>
  <c r="J8" i="9"/>
  <c r="P8" i="9"/>
  <c r="S3" i="9"/>
  <c r="K17" i="9"/>
  <c r="J17" i="9"/>
  <c r="P17" i="9"/>
  <c r="M17" i="9"/>
  <c r="K18" i="7"/>
  <c r="Q18" i="7"/>
  <c r="L18" i="7"/>
  <c r="L50" i="7" s="1"/>
  <c r="F50" i="7"/>
  <c r="F42" i="7"/>
  <c r="K10" i="7"/>
  <c r="Q10" i="7"/>
  <c r="L10" i="7"/>
  <c r="L42" i="7" s="1"/>
  <c r="K47" i="7"/>
  <c r="L28" i="7"/>
  <c r="K28" i="7"/>
  <c r="O28" i="7" s="1"/>
  <c r="Q28" i="7"/>
  <c r="L12" i="7"/>
  <c r="L44" i="7" s="1"/>
  <c r="K12" i="7"/>
  <c r="F44" i="7"/>
  <c r="Q12" i="7"/>
  <c r="K26" i="7"/>
  <c r="O26" i="7" s="1"/>
  <c r="L26" i="7"/>
  <c r="Q26" i="7"/>
  <c r="F52" i="7"/>
  <c r="L20" i="7"/>
  <c r="L52" i="7" s="1"/>
  <c r="K20" i="7"/>
  <c r="Q20" i="7"/>
  <c r="L4" i="7"/>
  <c r="L36" i="7" s="1"/>
  <c r="K4" i="7"/>
  <c r="F36" i="7"/>
  <c r="Q4" i="7"/>
  <c r="F34" i="7"/>
  <c r="K2" i="7"/>
  <c r="Q2" i="7"/>
  <c r="L2" i="7"/>
  <c r="L34" i="7" s="1"/>
  <c r="F7" i="2"/>
  <c r="L7" i="2" s="1"/>
  <c r="F11" i="2"/>
  <c r="L11" i="2" s="1"/>
  <c r="F19" i="2"/>
  <c r="L19" i="2" s="1"/>
  <c r="F20" i="2"/>
  <c r="L20" i="2" s="1"/>
  <c r="F24" i="2"/>
  <c r="F2" i="2"/>
  <c r="L2" i="2" s="1"/>
  <c r="F13" i="2"/>
  <c r="R13" i="2" s="1"/>
  <c r="F4" i="2"/>
  <c r="F3" i="2"/>
  <c r="L3" i="2" s="1"/>
  <c r="R20" i="2"/>
  <c r="Q5" i="1"/>
  <c r="L4" i="1"/>
  <c r="L36" i="1" s="1"/>
  <c r="K4" i="1"/>
  <c r="O4" i="1" s="1"/>
  <c r="M4" i="1"/>
  <c r="K3" i="1"/>
  <c r="F35" i="1"/>
  <c r="L3" i="1"/>
  <c r="L35" i="1" s="1"/>
  <c r="Q3" i="1"/>
  <c r="Q4" i="1"/>
  <c r="M3" i="1"/>
  <c r="F36" i="1"/>
  <c r="K5" i="1"/>
  <c r="L5" i="1"/>
  <c r="L37" i="1" s="1"/>
  <c r="M5" i="1"/>
  <c r="K4" i="4"/>
  <c r="F2" i="4"/>
  <c r="I2" i="4" s="1"/>
  <c r="F8" i="4"/>
  <c r="F30" i="4"/>
  <c r="K6" i="4"/>
  <c r="H6" i="4"/>
  <c r="M6" i="4" s="1"/>
  <c r="F28" i="4"/>
  <c r="F5" i="4"/>
  <c r="F3" i="4"/>
  <c r="F12" i="4"/>
  <c r="F18" i="4"/>
  <c r="F26" i="4"/>
  <c r="F10" i="4"/>
  <c r="F22" i="4"/>
  <c r="F7" i="4"/>
  <c r="F9" i="4"/>
  <c r="F11" i="4"/>
  <c r="F13" i="4"/>
  <c r="F15" i="4"/>
  <c r="F17" i="4"/>
  <c r="F19" i="4"/>
  <c r="F21" i="4"/>
  <c r="F23" i="4"/>
  <c r="F25" i="4"/>
  <c r="F27" i="4"/>
  <c r="F29" i="4"/>
  <c r="F31" i="4"/>
  <c r="F16" i="4"/>
  <c r="F20" i="4"/>
  <c r="F24" i="4"/>
  <c r="F14" i="4"/>
  <c r="H4" i="4"/>
  <c r="M4" i="4" s="1"/>
  <c r="F5" i="2"/>
  <c r="L13" i="2"/>
  <c r="F9" i="2"/>
  <c r="F12" i="2"/>
  <c r="F15" i="2"/>
  <c r="F18" i="2"/>
  <c r="F21" i="2"/>
  <c r="F22" i="2"/>
  <c r="F23" i="2"/>
  <c r="F25" i="2"/>
  <c r="F26" i="2"/>
  <c r="F27" i="2"/>
  <c r="F28" i="2"/>
  <c r="F29" i="2"/>
  <c r="F30" i="2"/>
  <c r="F31" i="2"/>
  <c r="F8" i="2"/>
  <c r="F17" i="2"/>
  <c r="F6" i="2"/>
  <c r="F10" i="2"/>
  <c r="F14" i="2"/>
  <c r="F16" i="2"/>
  <c r="R19" i="2" l="1"/>
  <c r="K7" i="2"/>
  <c r="K19" i="2"/>
  <c r="K13" i="2"/>
  <c r="K20" i="2"/>
  <c r="R30" i="2"/>
  <c r="N30" i="2"/>
  <c r="N21" i="2"/>
  <c r="O53" i="7"/>
  <c r="K2" i="2"/>
  <c r="O35" i="1"/>
  <c r="N3" i="2"/>
  <c r="O35" i="7"/>
  <c r="O39" i="1"/>
  <c r="O39" i="7"/>
  <c r="N7" i="2"/>
  <c r="O37" i="7"/>
  <c r="N5" i="2"/>
  <c r="N16" i="2"/>
  <c r="O48" i="7"/>
  <c r="R29" i="2"/>
  <c r="N29" i="2"/>
  <c r="O50" i="7"/>
  <c r="N18" i="2"/>
  <c r="K11" i="2"/>
  <c r="O36" i="1"/>
  <c r="O36" i="7"/>
  <c r="N4" i="2"/>
  <c r="O46" i="7"/>
  <c r="N14" i="2"/>
  <c r="R28" i="2"/>
  <c r="N28" i="2"/>
  <c r="N15" i="2"/>
  <c r="O47" i="7"/>
  <c r="K3" i="2"/>
  <c r="O45" i="1"/>
  <c r="O45" i="7"/>
  <c r="N13" i="2"/>
  <c r="R22" i="2"/>
  <c r="N22" i="2"/>
  <c r="N12" i="2"/>
  <c r="O44" i="7"/>
  <c r="N6" i="2"/>
  <c r="O38" i="7"/>
  <c r="O41" i="7"/>
  <c r="N9" i="2"/>
  <c r="K4" i="2"/>
  <c r="R24" i="2"/>
  <c r="N24" i="2"/>
  <c r="R31" i="2"/>
  <c r="N31" i="2"/>
  <c r="O43" i="1"/>
  <c r="N11" i="2"/>
  <c r="O43" i="7"/>
  <c r="O42" i="7"/>
  <c r="N10" i="2"/>
  <c r="R27" i="2"/>
  <c r="N27" i="2"/>
  <c r="N2" i="2"/>
  <c r="O34" i="7"/>
  <c r="R26" i="2"/>
  <c r="N26" i="2"/>
  <c r="O49" i="7"/>
  <c r="N17" i="2"/>
  <c r="R25" i="2"/>
  <c r="N25" i="2"/>
  <c r="R3" i="2"/>
  <c r="O52" i="1"/>
  <c r="O52" i="7"/>
  <c r="N20" i="2"/>
  <c r="N8" i="2"/>
  <c r="O40" i="7"/>
  <c r="R23" i="2"/>
  <c r="N23" i="2"/>
  <c r="R11" i="2"/>
  <c r="O51" i="1"/>
  <c r="N19" i="2"/>
  <c r="O51" i="7"/>
  <c r="O4" i="7"/>
  <c r="K36" i="7"/>
  <c r="O18" i="7"/>
  <c r="K50" i="7"/>
  <c r="O20" i="7"/>
  <c r="K52" i="7"/>
  <c r="O12" i="7"/>
  <c r="K44" i="7"/>
  <c r="O10" i="7"/>
  <c r="K42" i="7"/>
  <c r="K34" i="7"/>
  <c r="O2" i="7"/>
  <c r="K24" i="2"/>
  <c r="L24" i="2"/>
  <c r="R7" i="2"/>
  <c r="O34" i="1"/>
  <c r="R2" i="2"/>
  <c r="U2" i="2"/>
  <c r="L4" i="2"/>
  <c r="R4" i="2"/>
  <c r="O41" i="1"/>
  <c r="R9" i="2"/>
  <c r="O42" i="1"/>
  <c r="R10" i="2"/>
  <c r="O44" i="1"/>
  <c r="R12" i="2"/>
  <c r="O46" i="1"/>
  <c r="R14" i="2"/>
  <c r="O49" i="1"/>
  <c r="R17" i="2"/>
  <c r="O38" i="1"/>
  <c r="R6" i="2"/>
  <c r="O37" i="1"/>
  <c r="R5" i="2"/>
  <c r="O47" i="1"/>
  <c r="R15" i="2"/>
  <c r="O48" i="1"/>
  <c r="R16" i="2"/>
  <c r="O40" i="1"/>
  <c r="R8" i="2"/>
  <c r="O53" i="1"/>
  <c r="R21" i="2"/>
  <c r="O50" i="1"/>
  <c r="R18" i="2"/>
  <c r="K36" i="1"/>
  <c r="O5" i="1"/>
  <c r="K37" i="1"/>
  <c r="K35" i="1"/>
  <c r="O3" i="1"/>
  <c r="K2" i="4"/>
  <c r="H2" i="4"/>
  <c r="M2" i="4" s="1"/>
  <c r="I12" i="4"/>
  <c r="H12" i="4"/>
  <c r="M12" i="4" s="1"/>
  <c r="K12" i="4"/>
  <c r="I14" i="4"/>
  <c r="H14" i="4"/>
  <c r="M14" i="4" s="1"/>
  <c r="K14" i="4"/>
  <c r="I25" i="4"/>
  <c r="H25" i="4"/>
  <c r="M25" i="4" s="1"/>
  <c r="K25" i="4"/>
  <c r="I9" i="4"/>
  <c r="H9" i="4"/>
  <c r="M9" i="4" s="1"/>
  <c r="K9" i="4"/>
  <c r="I3" i="4"/>
  <c r="K3" i="4"/>
  <c r="H3" i="4"/>
  <c r="M3" i="4" s="1"/>
  <c r="I27" i="4"/>
  <c r="H27" i="4"/>
  <c r="M27" i="4" s="1"/>
  <c r="K27" i="4"/>
  <c r="I23" i="4"/>
  <c r="H23" i="4"/>
  <c r="M23" i="4" s="1"/>
  <c r="K23" i="4"/>
  <c r="I7" i="4"/>
  <c r="H7" i="4"/>
  <c r="M7" i="4" s="1"/>
  <c r="K7" i="4"/>
  <c r="I5" i="4"/>
  <c r="K5" i="4"/>
  <c r="H5" i="4"/>
  <c r="M5" i="4" s="1"/>
  <c r="I11" i="4"/>
  <c r="H11" i="4"/>
  <c r="M11" i="4" s="1"/>
  <c r="K11" i="4"/>
  <c r="I24" i="4"/>
  <c r="H24" i="4"/>
  <c r="M24" i="4" s="1"/>
  <c r="K24" i="4"/>
  <c r="I21" i="4"/>
  <c r="H21" i="4"/>
  <c r="M21" i="4" s="1"/>
  <c r="K21" i="4"/>
  <c r="I28" i="4"/>
  <c r="H28" i="4"/>
  <c r="M28" i="4" s="1"/>
  <c r="K28" i="4"/>
  <c r="I22" i="4"/>
  <c r="H22" i="4"/>
  <c r="M22" i="4" s="1"/>
  <c r="K22" i="4"/>
  <c r="I19" i="4"/>
  <c r="H19" i="4"/>
  <c r="M19" i="4" s="1"/>
  <c r="K19" i="4"/>
  <c r="I16" i="4"/>
  <c r="H16" i="4"/>
  <c r="M16" i="4" s="1"/>
  <c r="K16" i="4"/>
  <c r="I17" i="4"/>
  <c r="H17" i="4"/>
  <c r="M17" i="4" s="1"/>
  <c r="K17" i="4"/>
  <c r="I10" i="4"/>
  <c r="H10" i="4"/>
  <c r="M10" i="4" s="1"/>
  <c r="K10" i="4"/>
  <c r="I20" i="4"/>
  <c r="H20" i="4"/>
  <c r="M20" i="4" s="1"/>
  <c r="K20" i="4"/>
  <c r="I31" i="4"/>
  <c r="H31" i="4"/>
  <c r="M31" i="4" s="1"/>
  <c r="K31" i="4"/>
  <c r="I15" i="4"/>
  <c r="H15" i="4"/>
  <c r="M15" i="4" s="1"/>
  <c r="K15" i="4"/>
  <c r="I26" i="4"/>
  <c r="H26" i="4"/>
  <c r="M26" i="4" s="1"/>
  <c r="K26" i="4"/>
  <c r="I30" i="4"/>
  <c r="H30" i="4"/>
  <c r="M30" i="4" s="1"/>
  <c r="K30" i="4"/>
  <c r="I29" i="4"/>
  <c r="H29" i="4"/>
  <c r="M29" i="4" s="1"/>
  <c r="K29" i="4"/>
  <c r="I13" i="4"/>
  <c r="H13" i="4"/>
  <c r="M13" i="4" s="1"/>
  <c r="K13" i="4"/>
  <c r="I18" i="4"/>
  <c r="H18" i="4"/>
  <c r="M18" i="4" s="1"/>
  <c r="K18" i="4"/>
  <c r="I8" i="4"/>
  <c r="H8" i="4"/>
  <c r="M8" i="4" s="1"/>
  <c r="K8" i="4"/>
  <c r="L21" i="2"/>
  <c r="K21" i="2"/>
  <c r="L29" i="2"/>
  <c r="K29" i="2"/>
  <c r="L18" i="2"/>
  <c r="K18" i="2"/>
  <c r="L16" i="2"/>
  <c r="K16" i="2"/>
  <c r="L14" i="2"/>
  <c r="K14" i="2"/>
  <c r="L26" i="2"/>
  <c r="K26" i="2"/>
  <c r="L9" i="2"/>
  <c r="K9" i="2"/>
  <c r="L30" i="2"/>
  <c r="K30" i="2"/>
  <c r="L28" i="2"/>
  <c r="K28" i="2"/>
  <c r="L27" i="2"/>
  <c r="K27" i="2"/>
  <c r="L12" i="2"/>
  <c r="K12" i="2"/>
  <c r="L17" i="2"/>
  <c r="K17" i="2"/>
  <c r="L25" i="2"/>
  <c r="K25" i="2"/>
  <c r="L5" i="2"/>
  <c r="K5" i="2"/>
  <c r="L15" i="2"/>
  <c r="K15" i="2"/>
  <c r="L10" i="2"/>
  <c r="K10" i="2"/>
  <c r="L8" i="2"/>
  <c r="K8" i="2"/>
  <c r="L23" i="2"/>
  <c r="K23" i="2"/>
  <c r="L6" i="2"/>
  <c r="K6" i="2"/>
  <c r="L31" i="2"/>
  <c r="K31" i="2"/>
  <c r="L22" i="2"/>
  <c r="K22" i="2"/>
  <c r="E21" i="1"/>
  <c r="E22" i="1"/>
  <c r="E23" i="1"/>
  <c r="E24" i="1"/>
  <c r="M24" i="1" s="1"/>
  <c r="E25" i="1"/>
  <c r="E26" i="1"/>
  <c r="E27" i="1"/>
  <c r="M27" i="1" s="1"/>
  <c r="E28" i="1"/>
  <c r="M28" i="1" s="1"/>
  <c r="E29" i="1"/>
  <c r="E30" i="1"/>
  <c r="E31" i="1"/>
  <c r="M31" i="1" s="1"/>
  <c r="E6" i="1"/>
  <c r="M6" i="1" s="1"/>
  <c r="E7" i="1"/>
  <c r="M7" i="1" s="1"/>
  <c r="E8" i="1"/>
  <c r="M8" i="1" s="1"/>
  <c r="E9" i="1"/>
  <c r="M9" i="1" s="1"/>
  <c r="E10" i="1"/>
  <c r="M10" i="1" s="1"/>
  <c r="E11" i="1"/>
  <c r="M11" i="1" s="1"/>
  <c r="E12" i="1"/>
  <c r="M12" i="1" s="1"/>
  <c r="E13" i="1"/>
  <c r="M13" i="1" s="1"/>
  <c r="E14" i="1"/>
  <c r="M14" i="1" s="1"/>
  <c r="E15" i="1"/>
  <c r="M15" i="1" s="1"/>
  <c r="E16" i="1"/>
  <c r="M16" i="1" s="1"/>
  <c r="E17" i="1"/>
  <c r="M17" i="1" s="1"/>
  <c r="E18" i="1"/>
  <c r="M18" i="1" s="1"/>
  <c r="E19" i="1"/>
  <c r="M19" i="1" s="1"/>
  <c r="E20" i="1"/>
  <c r="M20" i="1" s="1"/>
  <c r="E2" i="1"/>
  <c r="M2" i="1" s="1"/>
  <c r="F27" i="1" l="1"/>
  <c r="F15" i="1"/>
  <c r="F12" i="1"/>
  <c r="F19" i="1"/>
  <c r="F11" i="1"/>
  <c r="F30" i="1"/>
  <c r="Q30" i="1" s="1"/>
  <c r="M30" i="1"/>
  <c r="F24" i="1"/>
  <c r="Q24" i="1" s="1"/>
  <c r="F7" i="1"/>
  <c r="F25" i="1"/>
  <c r="Q25" i="1" s="1"/>
  <c r="M25" i="1"/>
  <c r="F18" i="1"/>
  <c r="F10" i="1"/>
  <c r="F29" i="1"/>
  <c r="Q29" i="1" s="1"/>
  <c r="M29" i="1"/>
  <c r="F17" i="1"/>
  <c r="F9" i="1"/>
  <c r="F28" i="1"/>
  <c r="Q28" i="1" s="1"/>
  <c r="F23" i="1"/>
  <c r="Q23" i="1" s="1"/>
  <c r="M23" i="1"/>
  <c r="F20" i="1"/>
  <c r="F16" i="1"/>
  <c r="F8" i="1"/>
  <c r="F22" i="1"/>
  <c r="Q22" i="1" s="1"/>
  <c r="M22" i="1"/>
  <c r="F21" i="1"/>
  <c r="M21" i="1"/>
  <c r="F14" i="1"/>
  <c r="F6" i="1"/>
  <c r="F2" i="1"/>
  <c r="F13" i="1"/>
  <c r="F31" i="1"/>
  <c r="Q31" i="1" s="1"/>
  <c r="F26" i="1"/>
  <c r="Q26" i="1" s="1"/>
  <c r="M26" i="1"/>
  <c r="Q8" i="1" l="1"/>
  <c r="F40" i="1"/>
  <c r="F45" i="1"/>
  <c r="Q13" i="1"/>
  <c r="F43" i="1"/>
  <c r="Q11" i="1"/>
  <c r="F50" i="1"/>
  <c r="Q18" i="1"/>
  <c r="Q19" i="1"/>
  <c r="F51" i="1"/>
  <c r="F44" i="1"/>
  <c r="Q12" i="1"/>
  <c r="F49" i="1"/>
  <c r="Q17" i="1"/>
  <c r="Q2" i="1"/>
  <c r="F34" i="1"/>
  <c r="F38" i="1"/>
  <c r="Q6" i="1"/>
  <c r="F42" i="1"/>
  <c r="Q10" i="1"/>
  <c r="F46" i="1"/>
  <c r="Q14" i="1"/>
  <c r="F53" i="1"/>
  <c r="Q21" i="1"/>
  <c r="F47" i="1"/>
  <c r="Q15" i="1"/>
  <c r="Q16" i="1"/>
  <c r="F48" i="1"/>
  <c r="F52" i="1"/>
  <c r="Q20" i="1"/>
  <c r="F41" i="1"/>
  <c r="Q9" i="1"/>
  <c r="Q7" i="1"/>
  <c r="F39" i="1"/>
  <c r="L27" i="1"/>
  <c r="Q27" i="1"/>
  <c r="K27" i="1"/>
  <c r="O27" i="1" s="1"/>
  <c r="L16" i="1"/>
  <c r="L48" i="1" s="1"/>
  <c r="K16" i="1"/>
  <c r="L29" i="1"/>
  <c r="K29" i="1"/>
  <c r="O29" i="1" s="1"/>
  <c r="L7" i="1"/>
  <c r="L39" i="1" s="1"/>
  <c r="K7" i="1"/>
  <c r="L6" i="1"/>
  <c r="L38" i="1" s="1"/>
  <c r="K6" i="1"/>
  <c r="L20" i="1"/>
  <c r="L52" i="1" s="1"/>
  <c r="K20" i="1"/>
  <c r="L10" i="1"/>
  <c r="L42" i="1" s="1"/>
  <c r="K10" i="1"/>
  <c r="L24" i="1"/>
  <c r="K24" i="1"/>
  <c r="O24" i="1" s="1"/>
  <c r="K2" i="1"/>
  <c r="L2" i="1"/>
  <c r="L34" i="1" s="1"/>
  <c r="L23" i="1"/>
  <c r="K23" i="1"/>
  <c r="O23" i="1" s="1"/>
  <c r="L30" i="1"/>
  <c r="K30" i="1"/>
  <c r="O30" i="1" s="1"/>
  <c r="L9" i="1"/>
  <c r="L41" i="1" s="1"/>
  <c r="K9" i="1"/>
  <c r="L14" i="1"/>
  <c r="L46" i="1" s="1"/>
  <c r="K14" i="1"/>
  <c r="L21" i="1"/>
  <c r="L53" i="1" s="1"/>
  <c r="K21" i="1"/>
  <c r="L28" i="1"/>
  <c r="K28" i="1"/>
  <c r="O28" i="1" s="1"/>
  <c r="L11" i="1"/>
  <c r="L43" i="1" s="1"/>
  <c r="K11" i="1"/>
  <c r="L26" i="1"/>
  <c r="K26" i="1"/>
  <c r="O26" i="1" s="1"/>
  <c r="L19" i="1"/>
  <c r="L51" i="1" s="1"/>
  <c r="K19" i="1"/>
  <c r="L17" i="1"/>
  <c r="L49" i="1" s="1"/>
  <c r="K17" i="1"/>
  <c r="L18" i="1"/>
  <c r="L50" i="1" s="1"/>
  <c r="K18" i="1"/>
  <c r="L31" i="1"/>
  <c r="K31" i="1"/>
  <c r="O31" i="1" s="1"/>
  <c r="L22" i="1"/>
  <c r="K22" i="1"/>
  <c r="O22" i="1" s="1"/>
  <c r="L12" i="1"/>
  <c r="L44" i="1" s="1"/>
  <c r="K12" i="1"/>
  <c r="L13" i="1"/>
  <c r="L45" i="1" s="1"/>
  <c r="K13" i="1"/>
  <c r="L8" i="1"/>
  <c r="L40" i="1" s="1"/>
  <c r="K8" i="1"/>
  <c r="L25" i="1"/>
  <c r="K25" i="1"/>
  <c r="O25" i="1" s="1"/>
  <c r="L15" i="1"/>
  <c r="L47" i="1" s="1"/>
  <c r="K15" i="1"/>
  <c r="O18" i="1" l="1"/>
  <c r="K50" i="1"/>
  <c r="O9" i="1"/>
  <c r="K41" i="1"/>
  <c r="O7" i="1"/>
  <c r="K39" i="1"/>
  <c r="O12" i="1"/>
  <c r="K44" i="1"/>
  <c r="O21" i="1"/>
  <c r="K53" i="1"/>
  <c r="O2" i="1"/>
  <c r="K34" i="1"/>
  <c r="O20" i="1"/>
  <c r="K52" i="1"/>
  <c r="O8" i="1"/>
  <c r="K40" i="1"/>
  <c r="O15" i="1"/>
  <c r="K47" i="1"/>
  <c r="O17" i="1"/>
  <c r="K49" i="1"/>
  <c r="O13" i="1"/>
  <c r="K45" i="1"/>
  <c r="O11" i="1"/>
  <c r="K43" i="1"/>
  <c r="O14" i="1"/>
  <c r="K46" i="1"/>
  <c r="O6" i="1"/>
  <c r="K38" i="1"/>
  <c r="O10" i="1"/>
  <c r="K42" i="1"/>
  <c r="O19" i="1"/>
  <c r="K51" i="1"/>
  <c r="O16" i="1"/>
  <c r="K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ユーザー</author>
  </authors>
  <commentList>
    <comment ref="S2" authorId="0" shapeId="0" xr:uid="{3E1DA4AB-8D85-4BFE-8D0A-74285C1D2116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SUM</t>
        </r>
      </text>
    </comment>
    <comment ref="S3" authorId="0" shapeId="0" xr:uid="{D2641B5C-6BB3-4FBC-9732-EFCC0CD3000C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Average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  <author>ユーザー</author>
  </authors>
  <commentList>
    <comment ref="I1" authorId="0" shapeId="0" xr:uid="{87A81D8D-1E2F-40F6-B108-127C7E121B07}">
      <text>
        <r>
          <rPr>
            <b/>
            <sz val="9"/>
            <color indexed="81"/>
            <rFont val="MS P ゴシック"/>
            <family val="3"/>
            <charset val="128"/>
          </rPr>
          <t>1つの導線の表面を分割する要素数=64</t>
        </r>
      </text>
    </comment>
    <comment ref="J1" authorId="0" shapeId="0" xr:uid="{79416594-5021-42F9-A332-F47154B6BD81}">
      <text>
        <r>
          <rPr>
            <b/>
            <sz val="9"/>
            <color indexed="81"/>
            <rFont val="MS P ゴシック"/>
            <family val="3"/>
            <charset val="128"/>
          </rPr>
          <t>1つの導線の表面を分割する要素数=640</t>
        </r>
      </text>
    </comment>
    <comment ref="U2" authorId="1" shapeId="0" xr:uid="{A2FF3685-6427-443C-BE0D-CCA090EFC4C4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SUM</t>
        </r>
      </text>
    </comment>
    <comment ref="U3" authorId="1" shapeId="0" xr:uid="{FA3CC265-D46D-42D2-996D-29A4818A5CB7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Average</t>
        </r>
      </text>
    </comment>
  </commentList>
</comments>
</file>

<file path=xl/sharedStrings.xml><?xml version="1.0" encoding="utf-8"?>
<sst xmlns="http://schemas.openxmlformats.org/spreadsheetml/2006/main" count="110" uniqueCount="43">
  <si>
    <t>gap</t>
    <phoneticPr fontId="1"/>
  </si>
  <si>
    <t>f1</t>
    <phoneticPr fontId="1"/>
  </si>
  <si>
    <t>D</t>
    <phoneticPr fontId="1"/>
  </si>
  <si>
    <t>f2</t>
    <phoneticPr fontId="1"/>
  </si>
  <si>
    <t>D/a</t>
    <phoneticPr fontId="1"/>
  </si>
  <si>
    <t>a=radius</t>
    <phoneticPr fontId="1"/>
  </si>
  <si>
    <t>f3</t>
    <phoneticPr fontId="1"/>
  </si>
  <si>
    <t>EXP(ΔP*PI)</t>
    <phoneticPr fontId="1"/>
  </si>
  <si>
    <t>exp(f1*pi)</t>
    <phoneticPr fontId="1"/>
  </si>
  <si>
    <t>f'3</t>
    <phoneticPr fontId="1"/>
  </si>
  <si>
    <t>ΔP-skin</t>
    <phoneticPr fontId="1"/>
  </si>
  <si>
    <t>exp((ΔP-DC)*PI)</t>
    <phoneticPr fontId="1"/>
  </si>
  <si>
    <t>Domain Integral</t>
    <phoneticPr fontId="1"/>
  </si>
  <si>
    <t>Boundary Integral</t>
    <phoneticPr fontId="1"/>
  </si>
  <si>
    <t>exp(Boundary*pi)</t>
    <phoneticPr fontId="1"/>
  </si>
  <si>
    <t>Approximate</t>
    <phoneticPr fontId="1"/>
  </si>
  <si>
    <t>app</t>
    <phoneticPr fontId="1"/>
  </si>
  <si>
    <t>μ0=</t>
    <phoneticPr fontId="1"/>
  </si>
  <si>
    <t>ε0=</t>
    <phoneticPr fontId="1"/>
  </si>
  <si>
    <t>a</t>
    <phoneticPr fontId="1"/>
  </si>
  <si>
    <t>Gap</t>
    <phoneticPr fontId="1"/>
  </si>
  <si>
    <t>Previous Solution</t>
    <phoneticPr fontId="1"/>
  </si>
  <si>
    <t>exp(Boundary Integral AzAssign*pi)</t>
    <phoneticPr fontId="1"/>
  </si>
  <si>
    <t>Diffrence</t>
    <phoneticPr fontId="1"/>
  </si>
  <si>
    <t>exp(ΦB*pi)</t>
    <phoneticPr fontId="1"/>
  </si>
  <si>
    <t>Exp(ΦA*pi)</t>
    <phoneticPr fontId="1"/>
  </si>
  <si>
    <t>Domain Integral Vmax</t>
    <phoneticPr fontId="1"/>
  </si>
  <si>
    <t>Domain Integral V A</t>
    <phoneticPr fontId="1"/>
  </si>
  <si>
    <t>Domain Integral V B</t>
    <phoneticPr fontId="1"/>
  </si>
  <si>
    <t>Domain Integral Φmax</t>
    <phoneticPr fontId="1"/>
  </si>
  <si>
    <t>Domain Integral Φ A</t>
    <phoneticPr fontId="1"/>
  </si>
  <si>
    <t>Domain Integral Φ B</t>
    <phoneticPr fontId="1"/>
  </si>
  <si>
    <t>Boundary Integral D(X)Assign</t>
    <phoneticPr fontId="1"/>
  </si>
  <si>
    <t>Boundary Integral V Assign</t>
    <phoneticPr fontId="1"/>
  </si>
  <si>
    <t>Boundary Integral V Assign64</t>
    <phoneticPr fontId="1"/>
  </si>
  <si>
    <t>Boundary Integral B(X)Assign</t>
    <phoneticPr fontId="1"/>
  </si>
  <si>
    <t>Boundary Integral Az Assign</t>
    <phoneticPr fontId="1"/>
  </si>
  <si>
    <t>f64=Boundary Integral V Assign64</t>
    <phoneticPr fontId="1"/>
  </si>
  <si>
    <t>f640=Boundary Integral V Assign64*10</t>
    <phoneticPr fontId="1"/>
  </si>
  <si>
    <t>EXP(π*f640)</t>
    <phoneticPr fontId="1"/>
  </si>
  <si>
    <t>α-BEM</t>
    <phoneticPr fontId="1"/>
  </si>
  <si>
    <t>α-f3</t>
    <phoneticPr fontId="1"/>
  </si>
  <si>
    <t>Difference=αf3-αBEM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</si>
</sst>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2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0" xfId="0" applyAlignment="1">
      <alignment horizontal="right" vertical="center"/>
    </xf>
    <xf numFmtId="11" fontId="0" fillId="0" borderId="0" xfId="0" applyNumberFormat="1" applyAlignment="1">
      <alignment horizontal="left" vertical="center"/>
    </xf>
    <xf numFmtId="0" fontId="0" fillId="6" borderId="1" xfId="0" applyFill="1" applyBorder="1">
      <alignment vertical="center"/>
    </xf>
    <xf numFmtId="0" fontId="0" fillId="6" borderId="0" xfId="0" applyFill="1">
      <alignment vertical="center"/>
    </xf>
    <xf numFmtId="0" fontId="0" fillId="3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'直流orlowFrequency-Inductance'!$N$1</c:f>
              <c:strCache>
                <c:ptCount val="1"/>
                <c:pt idx="0">
                  <c:v>EXP(ΔP*PI)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'直流orlowFrequency-Inductance'!$N$2:$N$31</c:f>
              <c:numCache>
                <c:formatCode>General</c:formatCode>
                <c:ptCount val="30"/>
                <c:pt idx="0">
                  <c:v>3.6405658652523818</c:v>
                </c:pt>
                <c:pt idx="1">
                  <c:v>3.6967718813854114</c:v>
                </c:pt>
                <c:pt idx="2">
                  <c:v>3.785513751877382</c:v>
                </c:pt>
                <c:pt idx="3">
                  <c:v>3.9334052245219535</c:v>
                </c:pt>
                <c:pt idx="4">
                  <c:v>4.2488645665577458</c:v>
                </c:pt>
                <c:pt idx="5">
                  <c:v>4.5661514087389312</c:v>
                </c:pt>
                <c:pt idx="6">
                  <c:v>4.8833857159418477</c:v>
                </c:pt>
                <c:pt idx="7">
                  <c:v>5.200572271814079</c:v>
                </c:pt>
                <c:pt idx="8">
                  <c:v>5.5177149251117443</c:v>
                </c:pt>
                <c:pt idx="9">
                  <c:v>5.8348168535302651</c:v>
                </c:pt>
                <c:pt idx="10">
                  <c:v>6.151880737031183</c:v>
                </c:pt>
                <c:pt idx="11">
                  <c:v>6.4689088756022919</c:v>
                </c:pt>
                <c:pt idx="12">
                  <c:v>6.7859032717644601</c:v>
                </c:pt>
                <c:pt idx="13">
                  <c:v>7.4197977007793865</c:v>
                </c:pt>
                <c:pt idx="14">
                  <c:v>8.0535760027467642</c:v>
                </c:pt>
                <c:pt idx="15">
                  <c:v>8.6872479479461369</c:v>
                </c:pt>
                <c:pt idx="16">
                  <c:v>9.3208216979951306</c:v>
                </c:pt>
                <c:pt idx="17">
                  <c:v>9.9543041960608054</c:v>
                </c:pt>
                <c:pt idx="18">
                  <c:v>13.195610647054233</c:v>
                </c:pt>
                <c:pt idx="19">
                  <c:v>16.449829821934568</c:v>
                </c:pt>
                <c:pt idx="20">
                  <c:v>19.702686555170995</c:v>
                </c:pt>
                <c:pt idx="21">
                  <c:v>22.954409537295074</c:v>
                </c:pt>
                <c:pt idx="22">
                  <c:v>26.205161397913987</c:v>
                </c:pt>
                <c:pt idx="23">
                  <c:v>29.45506383956198</c:v>
                </c:pt>
                <c:pt idx="24">
                  <c:v>32.704211404950563</c:v>
                </c:pt>
                <c:pt idx="25">
                  <c:v>35.952679674768753</c:v>
                </c:pt>
                <c:pt idx="26">
                  <c:v>68.409896656916047</c:v>
                </c:pt>
                <c:pt idx="27">
                  <c:v>100.83344921047926</c:v>
                </c:pt>
                <c:pt idx="28">
                  <c:v>133.23471478110537</c:v>
                </c:pt>
                <c:pt idx="29">
                  <c:v>165.61926450863601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5A-41B5-ADA4-555EECD78C2C}"/>
            </c:ext>
          </c:extLst>
        </c:ser>
        <c:ser>
          <c:idx val="1"/>
          <c:order val="1"/>
          <c:tx>
            <c:strRef>
              <c:f>'直流orlowFrequency-Inductance'!$O$1</c:f>
              <c:strCache>
                <c:ptCount val="1"/>
                <c:pt idx="0">
                  <c:v>exp(f1*pi)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'直流orlowFrequency-Inductance'!$O$2:$O$31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2.2000000000000006</c:v>
                </c:pt>
                <c:pt idx="4">
                  <c:v>2.4</c:v>
                </c:pt>
                <c:pt idx="5">
                  <c:v>2.5999999999999996</c:v>
                </c:pt>
                <c:pt idx="6">
                  <c:v>2.8</c:v>
                </c:pt>
                <c:pt idx="7">
                  <c:v>3.0000000000000004</c:v>
                </c:pt>
                <c:pt idx="8">
                  <c:v>3.2</c:v>
                </c:pt>
                <c:pt idx="9">
                  <c:v>3.4</c:v>
                </c:pt>
                <c:pt idx="10">
                  <c:v>3.5999999999999996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5.2000000000000011</c:v>
                </c:pt>
                <c:pt idx="16">
                  <c:v>5.6</c:v>
                </c:pt>
                <c:pt idx="17">
                  <c:v>6</c:v>
                </c:pt>
                <c:pt idx="18">
                  <c:v>7.9999999999999982</c:v>
                </c:pt>
                <c:pt idx="19">
                  <c:v>10.000000000000002</c:v>
                </c:pt>
                <c:pt idx="20">
                  <c:v>12</c:v>
                </c:pt>
                <c:pt idx="21">
                  <c:v>13.999999999999996</c:v>
                </c:pt>
                <c:pt idx="22">
                  <c:v>15.999999999999998</c:v>
                </c:pt>
                <c:pt idx="23">
                  <c:v>17.999999999999996</c:v>
                </c:pt>
                <c:pt idx="24">
                  <c:v>19.999999999999996</c:v>
                </c:pt>
                <c:pt idx="25">
                  <c:v>22.000000000000004</c:v>
                </c:pt>
                <c:pt idx="26">
                  <c:v>42.000000000000007</c:v>
                </c:pt>
                <c:pt idx="27">
                  <c:v>62.000000000000007</c:v>
                </c:pt>
                <c:pt idx="28">
                  <c:v>82.000000000000014</c:v>
                </c:pt>
                <c:pt idx="29">
                  <c:v>101.99999999999996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5A-41B5-ADA4-555EECD7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31696"/>
        <c:axId val="69838768"/>
      </c:scatterChart>
      <c:valAx>
        <c:axId val="6983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38768"/>
        <c:crosses val="autoZero"/>
        <c:crossBetween val="midCat"/>
      </c:valAx>
      <c:valAx>
        <c:axId val="6983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31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58799026639889"/>
          <c:y val="3.7996545768566495E-2"/>
          <c:w val="0.84880742133953901"/>
          <c:h val="0.8086241551412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'直流orlowFrequency-Inductance'!$H$1</c:f>
              <c:strCache>
                <c:ptCount val="1"/>
                <c:pt idx="0">
                  <c:v>Domain Integral Φmax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'直流orlowFrequency-Inductance'!$H$2:$H$31</c:f>
              <c:numCache>
                <c:formatCode>General</c:formatCode>
                <c:ptCount val="30"/>
                <c:pt idx="0">
                  <c:v>0.41130065846595998</c:v>
                </c:pt>
                <c:pt idx="1">
                  <c:v>0.41617743562237403</c:v>
                </c:pt>
                <c:pt idx="2">
                  <c:v>0.423728267192929</c:v>
                </c:pt>
                <c:pt idx="3">
                  <c:v>0.43592714621751699</c:v>
                </c:pt>
                <c:pt idx="4">
                  <c:v>0.46048356548693098</c:v>
                </c:pt>
                <c:pt idx="5">
                  <c:v>0.48340790008586099</c:v>
                </c:pt>
                <c:pt idx="6">
                  <c:v>0.50478815951500899</c:v>
                </c:pt>
                <c:pt idx="7">
                  <c:v>0.52481936826533504</c:v>
                </c:pt>
                <c:pt idx="8">
                  <c:v>0.54366176652120202</c:v>
                </c:pt>
                <c:pt idx="9">
                  <c:v>0.56144862563917797</c:v>
                </c:pt>
                <c:pt idx="10">
                  <c:v>0.57829198317332298</c:v>
                </c:pt>
                <c:pt idx="11">
                  <c:v>0.59428692911865999</c:v>
                </c:pt>
                <c:pt idx="12">
                  <c:v>0.60951486182820203</c:v>
                </c:pt>
                <c:pt idx="13">
                  <c:v>0.63794132904902101</c:v>
                </c:pt>
                <c:pt idx="14">
                  <c:v>0.66403141551537204</c:v>
                </c:pt>
                <c:pt idx="15">
                  <c:v>0.688140200103181</c:v>
                </c:pt>
                <c:pt idx="16">
                  <c:v>0.71054749484514201</c:v>
                </c:pt>
                <c:pt idx="17">
                  <c:v>0.73147772278066603</c:v>
                </c:pt>
                <c:pt idx="18">
                  <c:v>0.82120266120650198</c:v>
                </c:pt>
                <c:pt idx="19">
                  <c:v>0.89136799094143904</c:v>
                </c:pt>
                <c:pt idx="20">
                  <c:v>0.94880378472965499</c:v>
                </c:pt>
                <c:pt idx="21">
                  <c:v>0.99742722888386404</c:v>
                </c:pt>
                <c:pt idx="22">
                  <c:v>1.03958620719131</c:v>
                </c:pt>
                <c:pt idx="23">
                  <c:v>1.0767996412472201</c:v>
                </c:pt>
                <c:pt idx="24">
                  <c:v>1.11010695634514</c:v>
                </c:pt>
                <c:pt idx="25">
                  <c:v>1.14025082667304</c:v>
                </c:pt>
                <c:pt idx="26">
                  <c:v>1.3450239951702401</c:v>
                </c:pt>
                <c:pt idx="27">
                  <c:v>1.46851315453813</c:v>
                </c:pt>
                <c:pt idx="28">
                  <c:v>1.5572077239358599</c:v>
                </c:pt>
                <c:pt idx="29">
                  <c:v>1.6264653410493499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91-48CE-999B-1BD2E930B7FC}"/>
            </c:ext>
          </c:extLst>
        </c:ser>
        <c:ser>
          <c:idx val="1"/>
          <c:order val="1"/>
          <c:tx>
            <c:strRef>
              <c:f>'直流orlowFrequency-Inductance'!$I$1</c:f>
              <c:strCache>
                <c:ptCount val="1"/>
                <c:pt idx="0">
                  <c:v>Domain Integral Φ A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'直流orlowFrequency-Inductance'!$I$2:$I$31</c:f>
              <c:numCache>
                <c:formatCode>General</c:formatCode>
                <c:ptCount val="30"/>
                <c:pt idx="0">
                  <c:v>0.22040288123589599</c:v>
                </c:pt>
                <c:pt idx="1">
                  <c:v>0.22635935383245701</c:v>
                </c:pt>
                <c:pt idx="2">
                  <c:v>0.23556707523516099</c:v>
                </c:pt>
                <c:pt idx="3">
                  <c:v>0.25034800513414301</c:v>
                </c:pt>
                <c:pt idx="4">
                  <c:v>0.27799276164442199</c:v>
                </c:pt>
                <c:pt idx="5">
                  <c:v>0.30342185817325901</c:v>
                </c:pt>
                <c:pt idx="6">
                  <c:v>0.32696451674924898</c:v>
                </c:pt>
                <c:pt idx="7">
                  <c:v>0.34888155781250402</c:v>
                </c:pt>
                <c:pt idx="8">
                  <c:v>0.36938314914360698</c:v>
                </c:pt>
                <c:pt idx="9">
                  <c:v>0.38864114009383799</c:v>
                </c:pt>
                <c:pt idx="10">
                  <c:v>0.40679785214736902</c:v>
                </c:pt>
                <c:pt idx="11">
                  <c:v>0.423972482761939</c:v>
                </c:pt>
                <c:pt idx="12">
                  <c:v>0.44026586091969799</c:v>
                </c:pt>
                <c:pt idx="13">
                  <c:v>0.470541047307595</c:v>
                </c:pt>
                <c:pt idx="14">
                  <c:v>0.49817995184333702</c:v>
                </c:pt>
                <c:pt idx="15">
                  <c:v>0.52360517537407203</c:v>
                </c:pt>
                <c:pt idx="16">
                  <c:v>0.54714519121775596</c:v>
                </c:pt>
                <c:pt idx="17">
                  <c:v>0.56906038039571905</c:v>
                </c:pt>
                <c:pt idx="18">
                  <c:v>0.66044068656158395</c:v>
                </c:pt>
                <c:pt idx="19">
                  <c:v>0.73132062423473398</c:v>
                </c:pt>
                <c:pt idx="20">
                  <c:v>0.78923371665144404</c:v>
                </c:pt>
                <c:pt idx="21">
                  <c:v>0.83819852765521796</c:v>
                </c:pt>
                <c:pt idx="22">
                  <c:v>0.88061377194058299</c:v>
                </c:pt>
                <c:pt idx="23">
                  <c:v>0.91802666696443103</c:v>
                </c:pt>
                <c:pt idx="24">
                  <c:v>0.95149364104341405</c:v>
                </c:pt>
                <c:pt idx="25">
                  <c:v>0.98176820115292096</c:v>
                </c:pt>
                <c:pt idx="26">
                  <c:v>1.18716444060986</c:v>
                </c:pt>
                <c:pt idx="27">
                  <c:v>1.3108749837729401</c:v>
                </c:pt>
                <c:pt idx="28">
                  <c:v>1.39968300465222</c:v>
                </c:pt>
                <c:pt idx="29">
                  <c:v>1.4690096022763399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91-48CE-999B-1BD2E930B7FC}"/>
            </c:ext>
          </c:extLst>
        </c:ser>
        <c:ser>
          <c:idx val="2"/>
          <c:order val="2"/>
          <c:tx>
            <c:strRef>
              <c:f>'直流orlowFrequency-Inductance'!$J$1</c:f>
              <c:strCache>
                <c:ptCount val="1"/>
                <c:pt idx="0">
                  <c:v>Domain Integral Φ B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'直流orlowFrequency-Inductance'!$J$2:$J$31</c:f>
              <c:numCache>
                <c:formatCode>General</c:formatCode>
                <c:ptCount val="30"/>
                <c:pt idx="0">
                  <c:v>2.44361699400546E-3</c:v>
                </c:pt>
                <c:pt idx="1">
                  <c:v>1.3856636926843E-2</c:v>
                </c:pt>
                <c:pt idx="2">
                  <c:v>3.1570153598591902E-2</c:v>
                </c:pt>
                <c:pt idx="3">
                  <c:v>5.9146728100391399E-2</c:v>
                </c:pt>
                <c:pt idx="4">
                  <c:v>0.107997035979463</c:v>
                </c:pt>
                <c:pt idx="5">
                  <c:v>0.150312884418458</c:v>
                </c:pt>
                <c:pt idx="6">
                  <c:v>0.187642835753069</c:v>
                </c:pt>
                <c:pt idx="7">
                  <c:v>0.22104107669200601</c:v>
                </c:pt>
                <c:pt idx="8">
                  <c:v>0.25125844831570499</c:v>
                </c:pt>
                <c:pt idx="9">
                  <c:v>0.27884898587846002</c:v>
                </c:pt>
                <c:pt idx="10">
                  <c:v>0.30423333066274799</c:v>
                </c:pt>
                <c:pt idx="11">
                  <c:v>0.327738448808578</c:v>
                </c:pt>
                <c:pt idx="12">
                  <c:v>0.34962356387517302</c:v>
                </c:pt>
                <c:pt idx="13">
                  <c:v>0.38933179174479798</c:v>
                </c:pt>
                <c:pt idx="14">
                  <c:v>0.42462367007116902</c:v>
                </c:pt>
                <c:pt idx="15">
                  <c:v>0.45638397505082401</c:v>
                </c:pt>
                <c:pt idx="16">
                  <c:v>0.48525562343399897</c:v>
                </c:pt>
                <c:pt idx="17">
                  <c:v>0.51172051975435295</c:v>
                </c:pt>
                <c:pt idx="18">
                  <c:v>0.61853221432673999</c:v>
                </c:pt>
                <c:pt idx="19">
                  <c:v>0.69832478079813198</c:v>
                </c:pt>
                <c:pt idx="20">
                  <c:v>0.76204415747424303</c:v>
                </c:pt>
                <c:pt idx="21">
                  <c:v>0.81509251257161697</c:v>
                </c:pt>
                <c:pt idx="22">
                  <c:v>0.86053645037221804</c:v>
                </c:pt>
                <c:pt idx="23">
                  <c:v>0.90028526131183095</c:v>
                </c:pt>
                <c:pt idx="24">
                  <c:v>0.93560872108939797</c:v>
                </c:pt>
                <c:pt idx="25">
                  <c:v>0.96739422253794505</c:v>
                </c:pt>
                <c:pt idx="26">
                  <c:v>1.1798887621157099</c:v>
                </c:pt>
                <c:pt idx="27">
                  <c:v>1.3060805312612001</c:v>
                </c:pt>
                <c:pt idx="28">
                  <c:v>1.3961297706517199</c:v>
                </c:pt>
                <c:pt idx="29">
                  <c:v>1.46608433076442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91-48CE-999B-1BD2E930B7FC}"/>
            </c:ext>
          </c:extLst>
        </c:ser>
        <c:ser>
          <c:idx val="3"/>
          <c:order val="3"/>
          <c:tx>
            <c:strRef>
              <c:f>'直流orlowFrequency-Inductance'!$K$1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'直流orlowFrequency-Inductance'!$K$2:$K$31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91-48CE-999B-1BD2E930B7FC}"/>
            </c:ext>
          </c:extLst>
        </c:ser>
        <c:ser>
          <c:idx val="4"/>
          <c:order val="4"/>
          <c:tx>
            <c:strRef>
              <c:f>'直流orlowFrequency-Inductance'!$L$1</c:f>
              <c:strCache>
                <c:ptCount val="1"/>
                <c:pt idx="0">
                  <c:v>f2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'直流orlowFrequency-Inductance'!$L$2:$L$31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91-48CE-999B-1BD2E930B7FC}"/>
            </c:ext>
          </c:extLst>
        </c:ser>
        <c:ser>
          <c:idx val="5"/>
          <c:order val="5"/>
          <c:tx>
            <c:strRef>
              <c:f>'直流orlowFrequency-Inductance'!$M$1</c:f>
              <c:strCache>
                <c:ptCount val="1"/>
                <c:pt idx="0">
                  <c:v>f3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'直流orlowFrequency-Inductance'!$M$2:$M$31</c:f>
              <c:numCache>
                <c:formatCode>General</c:formatCode>
                <c:ptCount val="30"/>
                <c:pt idx="0">
                  <c:v>1.4234064864268313E-2</c:v>
                </c:pt>
                <c:pt idx="1">
                  <c:v>6.3556348583340652E-2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91-48CE-999B-1BD2E930B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794079"/>
        <c:axId val="1754796991"/>
      </c:scatterChart>
      <c:valAx>
        <c:axId val="1754794079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/>
                  <a:t>D/a</a:t>
                </a:r>
                <a:endParaRPr lang="ja-JP" alt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4796991"/>
        <c:crosses val="autoZero"/>
        <c:crossBetween val="midCat"/>
        <c:majorUnit val="1"/>
        <c:minorUnit val="1"/>
      </c:valAx>
      <c:valAx>
        <c:axId val="175479699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/>
                  <a:t>Function Value</a:t>
                </a:r>
                <a:endParaRPr lang="ja-JP" alt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4794079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019978845927842"/>
          <c:y val="0.47711449281275076"/>
          <c:w val="0.3872887530849688"/>
          <c:h val="0.3497433805230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'直流orlowFrequency-Capacitance'!$N$1</c:f>
              <c:strCache>
                <c:ptCount val="1"/>
                <c:pt idx="0">
                  <c:v>EXP(ΔP*PI)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'直流orlowFrequency-Capacitance'!$N$2:$N$31</c:f>
              <c:numCache>
                <c:formatCode>General</c:formatCode>
                <c:ptCount val="30"/>
                <c:pt idx="0">
                  <c:v>3.6405658652523818</c:v>
                </c:pt>
                <c:pt idx="1">
                  <c:v>3.6967718813854114</c:v>
                </c:pt>
                <c:pt idx="2">
                  <c:v>3.785513751877382</c:v>
                </c:pt>
                <c:pt idx="3">
                  <c:v>3.9334052245219535</c:v>
                </c:pt>
                <c:pt idx="4">
                  <c:v>4.2488645665577458</c:v>
                </c:pt>
                <c:pt idx="5">
                  <c:v>4.5661514087389312</c:v>
                </c:pt>
                <c:pt idx="6">
                  <c:v>4.8833857159418477</c:v>
                </c:pt>
                <c:pt idx="7">
                  <c:v>5.200572271814079</c:v>
                </c:pt>
                <c:pt idx="8">
                  <c:v>5.5177149251117443</c:v>
                </c:pt>
                <c:pt idx="9">
                  <c:v>5.8348168535302651</c:v>
                </c:pt>
                <c:pt idx="10">
                  <c:v>6.151880737031183</c:v>
                </c:pt>
                <c:pt idx="11">
                  <c:v>6.4689088756022919</c:v>
                </c:pt>
                <c:pt idx="12">
                  <c:v>6.7859032717644601</c:v>
                </c:pt>
                <c:pt idx="13">
                  <c:v>7.4197977007793865</c:v>
                </c:pt>
                <c:pt idx="14">
                  <c:v>8.0535760027467642</c:v>
                </c:pt>
                <c:pt idx="15">
                  <c:v>8.6872479479461369</c:v>
                </c:pt>
                <c:pt idx="16">
                  <c:v>9.3208216979951306</c:v>
                </c:pt>
                <c:pt idx="17">
                  <c:v>9.9543041960608054</c:v>
                </c:pt>
                <c:pt idx="18">
                  <c:v>13.195610647054233</c:v>
                </c:pt>
                <c:pt idx="19">
                  <c:v>16.449829821934568</c:v>
                </c:pt>
                <c:pt idx="20">
                  <c:v>19.702686555170995</c:v>
                </c:pt>
                <c:pt idx="21">
                  <c:v>22.954409537295074</c:v>
                </c:pt>
                <c:pt idx="22">
                  <c:v>26.205161397913987</c:v>
                </c:pt>
                <c:pt idx="23">
                  <c:v>29.45506383956198</c:v>
                </c:pt>
                <c:pt idx="24">
                  <c:v>32.704211404950563</c:v>
                </c:pt>
                <c:pt idx="25">
                  <c:v>35.952679674768753</c:v>
                </c:pt>
                <c:pt idx="26">
                  <c:v>68.409896656916047</c:v>
                </c:pt>
                <c:pt idx="27">
                  <c:v>100.83344921047926</c:v>
                </c:pt>
                <c:pt idx="28">
                  <c:v>133.23471478110537</c:v>
                </c:pt>
                <c:pt idx="29">
                  <c:v>165.61926450863601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F6-46F9-BA69-19BA63D41B49}"/>
            </c:ext>
          </c:extLst>
        </c:ser>
        <c:ser>
          <c:idx val="1"/>
          <c:order val="1"/>
          <c:tx>
            <c:strRef>
              <c:f>'直流orlowFrequency-Capacitance'!$O$1</c:f>
              <c:strCache>
                <c:ptCount val="1"/>
                <c:pt idx="0">
                  <c:v>exp(f1*pi)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'直流orlowFrequency-Capacitance'!$O$2:$O$31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2.2000000000000006</c:v>
                </c:pt>
                <c:pt idx="4">
                  <c:v>2.4</c:v>
                </c:pt>
                <c:pt idx="5">
                  <c:v>2.5999999999999996</c:v>
                </c:pt>
                <c:pt idx="6">
                  <c:v>2.8</c:v>
                </c:pt>
                <c:pt idx="7">
                  <c:v>3.0000000000000004</c:v>
                </c:pt>
                <c:pt idx="8">
                  <c:v>3.2</c:v>
                </c:pt>
                <c:pt idx="9">
                  <c:v>3.4</c:v>
                </c:pt>
                <c:pt idx="10">
                  <c:v>3.5999999999999996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5.2000000000000011</c:v>
                </c:pt>
                <c:pt idx="16">
                  <c:v>5.6</c:v>
                </c:pt>
                <c:pt idx="17">
                  <c:v>6</c:v>
                </c:pt>
                <c:pt idx="18">
                  <c:v>7.9999999999999982</c:v>
                </c:pt>
                <c:pt idx="19">
                  <c:v>10.000000000000002</c:v>
                </c:pt>
                <c:pt idx="20">
                  <c:v>12</c:v>
                </c:pt>
                <c:pt idx="21">
                  <c:v>13.999999999999996</c:v>
                </c:pt>
                <c:pt idx="22">
                  <c:v>15.999999999999998</c:v>
                </c:pt>
                <c:pt idx="23">
                  <c:v>17.999999999999996</c:v>
                </c:pt>
                <c:pt idx="24">
                  <c:v>19.999999999999996</c:v>
                </c:pt>
                <c:pt idx="25">
                  <c:v>22.000000000000004</c:v>
                </c:pt>
                <c:pt idx="26">
                  <c:v>42.000000000000007</c:v>
                </c:pt>
                <c:pt idx="27">
                  <c:v>62.000000000000007</c:v>
                </c:pt>
                <c:pt idx="28">
                  <c:v>82.000000000000014</c:v>
                </c:pt>
                <c:pt idx="29">
                  <c:v>101.99999999999996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F6-46F9-BA69-19BA63D4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31696"/>
        <c:axId val="69838768"/>
      </c:scatterChart>
      <c:valAx>
        <c:axId val="6983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38768"/>
        <c:crosses val="autoZero"/>
        <c:crossBetween val="midCat"/>
      </c:valAx>
      <c:valAx>
        <c:axId val="6983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31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'直流orlowFrequency-Capacitance'!$P$1</c:f>
              <c:strCache>
                <c:ptCount val="1"/>
                <c:pt idx="0">
                  <c:v>exp((ΔP-DC)*PI)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'直流orlowFrequency-Capacitance'!$P$2:$P$31</c:f>
              <c:numCache>
                <c:formatCode>General</c:formatCode>
                <c:ptCount val="30"/>
                <c:pt idx="0">
                  <c:v>3.3149158976801432</c:v>
                </c:pt>
                <c:pt idx="1">
                  <c:v>3.3695223000898484</c:v>
                </c:pt>
                <c:pt idx="2">
                  <c:v>3.4556855905087938</c:v>
                </c:pt>
                <c:pt idx="3">
                  <c:v>3.5991421462253066</c:v>
                </c:pt>
                <c:pt idx="4">
                  <c:v>3.8855410310660541</c:v>
                </c:pt>
                <c:pt idx="5">
                  <c:v>4.1713177421081618</c:v>
                </c:pt>
                <c:pt idx="6">
                  <c:v>4.4565344999841674</c:v>
                </c:pt>
                <c:pt idx="7">
                  <c:v>4.7412392117130802</c:v>
                </c:pt>
                <c:pt idx="8">
                  <c:v>5.0254717051558266</c:v>
                </c:pt>
                <c:pt idx="9">
                  <c:v>5.3092652302540797</c:v>
                </c:pt>
                <c:pt idx="10">
                  <c:v>5.5926478615083681</c:v>
                </c:pt>
                <c:pt idx="11">
                  <c:v>5.8756446242032085</c:v>
                </c:pt>
                <c:pt idx="12">
                  <c:v>6.1582768413563409</c:v>
                </c:pt>
                <c:pt idx="13">
                  <c:v>6.7225202953632186</c:v>
                </c:pt>
                <c:pt idx="14">
                  <c:v>7.2855094347278859</c:v>
                </c:pt>
                <c:pt idx="15">
                  <c:v>7.8473487817988774</c:v>
                </c:pt>
                <c:pt idx="16">
                  <c:v>8.408129125968669</c:v>
                </c:pt>
                <c:pt idx="17">
                  <c:v>8.967927439563038</c:v>
                </c:pt>
                <c:pt idx="18">
                  <c:v>11.754205688777889</c:v>
                </c:pt>
                <c:pt idx="19">
                  <c:v>14.523108204097916</c:v>
                </c:pt>
                <c:pt idx="20">
                  <c:v>17.278167613274068</c:v>
                </c:pt>
                <c:pt idx="21">
                  <c:v>20.021723327842945</c:v>
                </c:pt>
                <c:pt idx="22">
                  <c:v>22.755441464553346</c:v>
                </c:pt>
                <c:pt idx="23">
                  <c:v>25.480569116893808</c:v>
                </c:pt>
                <c:pt idx="24">
                  <c:v>28.198074496261135</c:v>
                </c:pt>
                <c:pt idx="25">
                  <c:v>30.908731596223884</c:v>
                </c:pt>
                <c:pt idx="26">
                  <c:v>57.73976027938469</c:v>
                </c:pt>
                <c:pt idx="27">
                  <c:v>84.235443185191698</c:v>
                </c:pt>
                <c:pt idx="28">
                  <c:v>110.51085331375464</c:v>
                </c:pt>
                <c:pt idx="29">
                  <c:v>136.62224867022277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14-4EA1-A76B-9BCD75FFA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654479"/>
        <c:axId val="452651567"/>
      </c:scatterChart>
      <c:valAx>
        <c:axId val="452654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651567"/>
        <c:crosses val="autoZero"/>
        <c:crossBetween val="midCat"/>
      </c:valAx>
      <c:valAx>
        <c:axId val="452651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654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'直流orlowFrequency-Capacitance'!$P$1</c:f>
              <c:strCache>
                <c:ptCount val="1"/>
                <c:pt idx="0">
                  <c:v>exp((ΔP-DC)*PI)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'直流orlowFrequency-Capacitance'!$F$2:$F$21</c:f>
              <c:numCache>
                <c:formatCode>General</c:formatCode>
                <c:ptCount val="2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'直流orlowFrequency-Capacitance'!$P$2:$P$21</c:f>
              <c:numCache>
                <c:formatCode>General</c:formatCode>
                <c:ptCount val="20"/>
                <c:pt idx="0">
                  <c:v>3.3149158976801432</c:v>
                </c:pt>
                <c:pt idx="1">
                  <c:v>3.3695223000898484</c:v>
                </c:pt>
                <c:pt idx="2">
                  <c:v>3.4556855905087938</c:v>
                </c:pt>
                <c:pt idx="3">
                  <c:v>3.5991421462253066</c:v>
                </c:pt>
                <c:pt idx="4">
                  <c:v>3.8855410310660541</c:v>
                </c:pt>
                <c:pt idx="5">
                  <c:v>4.1713177421081618</c:v>
                </c:pt>
                <c:pt idx="6">
                  <c:v>4.4565344999841674</c:v>
                </c:pt>
                <c:pt idx="7">
                  <c:v>4.7412392117130802</c:v>
                </c:pt>
                <c:pt idx="8">
                  <c:v>5.0254717051558266</c:v>
                </c:pt>
                <c:pt idx="9">
                  <c:v>5.3092652302540797</c:v>
                </c:pt>
                <c:pt idx="10">
                  <c:v>5.5926478615083681</c:v>
                </c:pt>
                <c:pt idx="11">
                  <c:v>5.8756446242032085</c:v>
                </c:pt>
                <c:pt idx="12">
                  <c:v>6.1582768413563409</c:v>
                </c:pt>
                <c:pt idx="13">
                  <c:v>6.7225202953632186</c:v>
                </c:pt>
                <c:pt idx="14">
                  <c:v>7.2855094347278859</c:v>
                </c:pt>
                <c:pt idx="15">
                  <c:v>7.8473487817988774</c:v>
                </c:pt>
                <c:pt idx="16">
                  <c:v>8.408129125968669</c:v>
                </c:pt>
                <c:pt idx="17">
                  <c:v>8.967927439563038</c:v>
                </c:pt>
                <c:pt idx="18">
                  <c:v>11.754205688777889</c:v>
                </c:pt>
                <c:pt idx="19">
                  <c:v>14.523108204097916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14-4EA1-A76B-9BCD75FFA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654479"/>
        <c:axId val="452651567"/>
      </c:scatterChart>
      <c:valAx>
        <c:axId val="452654479"/>
        <c:scaling>
          <c:orientation val="minMax"/>
          <c:max val="7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651567"/>
        <c:crosses val="autoZero"/>
        <c:crossBetween val="midCat"/>
      </c:valAx>
      <c:valAx>
        <c:axId val="452651567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654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7084711286089238"/>
                  <c:y val="-2.976851851851851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'直流orlowFrequency-Capacitance'!$F$2:$F$9</c:f>
              <c:numCache>
                <c:formatCode>General</c:formatCode>
                <c:ptCount val="8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</c:numCache>
            </c:numRef>
          </c:xVal>
          <c:yVal>
            <c:numRef>
              <c:f>'直流orlowFrequency-Capacitance'!$P$2:$P$9</c:f>
              <c:numCache>
                <c:formatCode>General</c:formatCode>
                <c:ptCount val="8"/>
                <c:pt idx="0">
                  <c:v>3.3149158976801432</c:v>
                </c:pt>
                <c:pt idx="1">
                  <c:v>3.3695223000898484</c:v>
                </c:pt>
                <c:pt idx="2">
                  <c:v>3.4556855905087938</c:v>
                </c:pt>
                <c:pt idx="3">
                  <c:v>3.5991421462253066</c:v>
                </c:pt>
                <c:pt idx="4">
                  <c:v>3.8855410310660541</c:v>
                </c:pt>
                <c:pt idx="5">
                  <c:v>4.1713177421081618</c:v>
                </c:pt>
                <c:pt idx="6">
                  <c:v>4.4565344999841674</c:v>
                </c:pt>
                <c:pt idx="7">
                  <c:v>4.7412392117130802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D0-4B70-A5FC-D9C23EBC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7453007"/>
        <c:axId val="1257467983"/>
      </c:scatterChart>
      <c:valAx>
        <c:axId val="1257453007"/>
        <c:scaling>
          <c:orientation val="minMax"/>
          <c:max val="3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7467983"/>
        <c:crosses val="autoZero"/>
        <c:crossBetween val="midCat"/>
      </c:valAx>
      <c:valAx>
        <c:axId val="1257467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7453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'直流orlowFrequency-Capacitance'!$G$1</c:f>
              <c:strCache>
                <c:ptCount val="1"/>
                <c:pt idx="0">
                  <c:v>Previous Solution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bg1"/>
              </a:solidFill>
              <a:ln w="9525" cap="rnd">
                <a:solidFill>
                  <a:srgbClr val="C0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'直流orlowFrequency-Capacitance'!$G$2:$G$31</c:f>
              <c:numCache>
                <c:formatCode>General</c:formatCode>
                <c:ptCount val="30"/>
                <c:pt idx="0">
                  <c:v>0.38147283407807597</c:v>
                </c:pt>
                <c:pt idx="1">
                  <c:v>0.38667361352956803</c:v>
                </c:pt>
                <c:pt idx="2">
                  <c:v>0.394710902579265</c:v>
                </c:pt>
                <c:pt idx="3">
                  <c:v>0.407658046592146</c:v>
                </c:pt>
                <c:pt idx="4">
                  <c:v>0.43202998775426499</c:v>
                </c:pt>
                <c:pt idx="5">
                  <c:v>0.45462036256077798</c:v>
                </c:pt>
                <c:pt idx="6">
                  <c:v>0.47567320491048598</c:v>
                </c:pt>
                <c:pt idx="7">
                  <c:v>0.49538521069248398</c:v>
                </c:pt>
                <c:pt idx="8">
                  <c:v>0.51391746137660899</c:v>
                </c:pt>
                <c:pt idx="9">
                  <c:v>0.53140353796498996</c:v>
                </c:pt>
                <c:pt idx="10">
                  <c:v>0.54795546179931398</c:v>
                </c:pt>
                <c:pt idx="11">
                  <c:v>0.56366816851836099</c:v>
                </c:pt>
                <c:pt idx="12">
                  <c:v>0.57862275772434002</c:v>
                </c:pt>
                <c:pt idx="13">
                  <c:v>0.606527751457276</c:v>
                </c:pt>
                <c:pt idx="14">
                  <c:v>0.63212758159542604</c:v>
                </c:pt>
                <c:pt idx="15">
                  <c:v>0.65577430530094005</c:v>
                </c:pt>
                <c:pt idx="16">
                  <c:v>0.67774508847819104</c:v>
                </c:pt>
                <c:pt idx="17">
                  <c:v>0.69826194436493805</c:v>
                </c:pt>
                <c:pt idx="18">
                  <c:v>0.78438275716369898</c:v>
                </c:pt>
                <c:pt idx="19">
                  <c:v>0.85171482912462404</c:v>
                </c:pt>
                <c:pt idx="20">
                  <c:v>0.90700610519913205</c:v>
                </c:pt>
                <c:pt idx="21">
                  <c:v>0.95391674890436495</c:v>
                </c:pt>
                <c:pt idx="22">
                  <c:v>0.994656101732734</c:v>
                </c:pt>
                <c:pt idx="23">
                  <c:v>1.030660726362</c:v>
                </c:pt>
                <c:pt idx="24">
                  <c:v>1.06291746370198</c:v>
                </c:pt>
                <c:pt idx="25">
                  <c:v>1.0921335444287099</c:v>
                </c:pt>
                <c:pt idx="26">
                  <c:v>1.29104771678987</c:v>
                </c:pt>
                <c:pt idx="27">
                  <c:v>1.4112637321243</c:v>
                </c:pt>
                <c:pt idx="28">
                  <c:v>1.4976842178415899</c:v>
                </c:pt>
                <c:pt idx="29">
                  <c:v>1.56519967757574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F4-491E-9727-013E2DB6F9D6}"/>
            </c:ext>
          </c:extLst>
        </c:ser>
        <c:ser>
          <c:idx val="1"/>
          <c:order val="1"/>
          <c:tx>
            <c:strRef>
              <c:f>'直流orlowFrequency-Capacitance'!$K$1</c:f>
              <c:strCache>
                <c:ptCount val="1"/>
                <c:pt idx="0">
                  <c:v>f1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'直流orlowFrequency-Capacitance'!$K$2:$K$31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F4-491E-9727-013E2DB6F9D6}"/>
            </c:ext>
          </c:extLst>
        </c:ser>
        <c:ser>
          <c:idx val="2"/>
          <c:order val="2"/>
          <c:tx>
            <c:strRef>
              <c:f>'直流orlowFrequency-Capacitance'!$L$1</c:f>
              <c:strCache>
                <c:ptCount val="1"/>
                <c:pt idx="0">
                  <c:v>f2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'直流orlowFrequency-Capacitance'!$L$2:$L$31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F4-491E-9727-013E2DB6F9D6}"/>
            </c:ext>
          </c:extLst>
        </c:ser>
        <c:ser>
          <c:idx val="3"/>
          <c:order val="3"/>
          <c:tx>
            <c:strRef>
              <c:f>'直流orlowFrequency-Capacitance'!$M$1</c:f>
              <c:strCache>
                <c:ptCount val="1"/>
                <c:pt idx="0">
                  <c:v>f3</c:v>
                </c:pt>
              </c:strCache>
            </c:strRef>
          </c:tx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'直流orlowFrequency-Capacitance'!$M$2:$M$31</c:f>
              <c:numCache>
                <c:formatCode>General</c:formatCode>
                <c:ptCount val="30"/>
                <c:pt idx="0">
                  <c:v>1.4234064864268313E-2</c:v>
                </c:pt>
                <c:pt idx="1">
                  <c:v>6.3556348583340652E-2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F4-491E-9727-013E2DB6F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0288815"/>
        <c:axId val="2040289231"/>
      </c:scatterChart>
      <c:valAx>
        <c:axId val="2040288815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D/a</a:t>
                </a:r>
                <a:endParaRPr lang="ja-JP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0289231"/>
        <c:crosses val="autoZero"/>
        <c:crossBetween val="midCat"/>
      </c:valAx>
      <c:valAx>
        <c:axId val="204028923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Electric Potential/ </a:t>
                </a:r>
                <a:r>
                  <a:rPr lang="en-US" altLang="ja-JP" sz="1400"/>
                  <a:t>ε</a:t>
                </a:r>
                <a:r>
                  <a:rPr lang="en-US" sz="1400"/>
                  <a:t>=1</a:t>
                </a:r>
                <a:endParaRPr lang="ja-JP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0288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'直流orlowFrequency-Capacitance'!$G$33</c:f>
              <c:strCache>
                <c:ptCount val="1"/>
                <c:pt idx="0">
                  <c:v>Domain Integral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accent1"/>
                </a:solidFill>
              </a:ln>
              <a:effectLst/>
            </c:spPr>
          </c:marker>
          <c:xVal>
            <c:numRef>
              <c:f>'直流orlowFrequency-Capacitance'!$F$34:$F$53</c:f>
              <c:numCache>
                <c:formatCode>General</c:formatCode>
                <c:ptCount val="2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'直流orlowFrequency-Capacitance'!$G$34:$G$53</c:f>
              <c:numCache>
                <c:formatCode>General</c:formatCode>
                <c:ptCount val="20"/>
                <c:pt idx="0">
                  <c:v>143.73465665315896</c:v>
                </c:pt>
                <c:pt idx="1">
                  <c:v>145.69425162823919</c:v>
                </c:pt>
                <c:pt idx="2">
                  <c:v>148.72261139276162</c:v>
                </c:pt>
                <c:pt idx="3">
                  <c:v>153.60094907001172</c:v>
                </c:pt>
                <c:pt idx="4">
                  <c:v>162.78402131518027</c:v>
                </c:pt>
                <c:pt idx="5">
                  <c:v>171.29581947330482</c:v>
                </c:pt>
                <c:pt idx="6">
                  <c:v>179.2282927620555</c:v>
                </c:pt>
                <c:pt idx="7">
                  <c:v>186.65555397154094</c:v>
                </c:pt>
                <c:pt idx="8">
                  <c:v>193.63829678081737</c:v>
                </c:pt>
                <c:pt idx="9">
                  <c:v>200.22685300321766</c:v>
                </c:pt>
                <c:pt idx="10">
                  <c:v>206.46343101545133</c:v>
                </c:pt>
                <c:pt idx="11">
                  <c:v>212.38380149428804</c:v>
                </c:pt>
                <c:pt idx="12">
                  <c:v>218.01852185414069</c:v>
                </c:pt>
                <c:pt idx="13">
                  <c:v>228.53280841613267</c:v>
                </c:pt>
                <c:pt idx="14">
                  <c:v>238.17853536331833</c:v>
                </c:pt>
                <c:pt idx="15">
                  <c:v>247.08835385930206</c:v>
                </c:pt>
                <c:pt idx="16">
                  <c:v>255.3666968873585</c:v>
                </c:pt>
                <c:pt idx="17">
                  <c:v>263.09721652871349</c:v>
                </c:pt>
                <c:pt idx="18">
                  <c:v>295.54656639719553</c:v>
                </c:pt>
                <c:pt idx="19">
                  <c:v>320.91653086252512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5C-4E56-BF19-FC9319547C50}"/>
            </c:ext>
          </c:extLst>
        </c:ser>
        <c:ser>
          <c:idx val="1"/>
          <c:order val="1"/>
          <c:tx>
            <c:strRef>
              <c:f>'直流orlowFrequency-Capacitance'!$K$33</c:f>
              <c:strCache>
                <c:ptCount val="1"/>
                <c:pt idx="0">
                  <c:v>f1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6350">
                <a:solidFill>
                  <a:schemeClr val="accent2"/>
                </a:solidFill>
              </a:ln>
              <a:effectLst/>
            </c:spPr>
          </c:marker>
          <c:xVal>
            <c:numRef>
              <c:f>'直流orlowFrequency-Capacitance'!$F$34:$F$53</c:f>
              <c:numCache>
                <c:formatCode>General</c:formatCode>
                <c:ptCount val="2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'直流orlowFrequency-Capacitance'!$K$34:$K$53</c:f>
              <c:numCache>
                <c:formatCode>General</c:formatCode>
                <c:ptCount val="20"/>
                <c:pt idx="0">
                  <c:v>83.252878573951392</c:v>
                </c:pt>
                <c:pt idx="1">
                  <c:v>85.508042344028524</c:v>
                </c:pt>
                <c:pt idx="2">
                  <c:v>88.984679132613422</c:v>
                </c:pt>
                <c:pt idx="3">
                  <c:v>94.564083773614513</c:v>
                </c:pt>
                <c:pt idx="4">
                  <c:v>104.99984296178854</c:v>
                </c:pt>
                <c:pt idx="5">
                  <c:v>114.59981081599217</c:v>
                </c:pt>
                <c:pt idx="6">
                  <c:v>123.48799277652273</c:v>
                </c:pt>
                <c:pt idx="7">
                  <c:v>131.76269221754271</c:v>
                </c:pt>
                <c:pt idx="8">
                  <c:v>139.50315660569788</c:v>
                </c:pt>
                <c:pt idx="9">
                  <c:v>146.77420524369197</c:v>
                </c:pt>
                <c:pt idx="10">
                  <c:v>153.62953224860524</c:v>
                </c:pt>
                <c:pt idx="11">
                  <c:v>160.11411530741105</c:v>
                </c:pt>
                <c:pt idx="12">
                  <c:v>166.26600586145202</c:v>
                </c:pt>
                <c:pt idx="13">
                  <c:v>177.69708670434051</c:v>
                </c:pt>
                <c:pt idx="14">
                  <c:v>188.13284589251458</c:v>
                </c:pt>
                <c:pt idx="15">
                  <c:v>197.73281374671819</c:v>
                </c:pt>
                <c:pt idx="16">
                  <c:v>206.62099570724874</c:v>
                </c:pt>
                <c:pt idx="17">
                  <c:v>214.89569514826869</c:v>
                </c:pt>
                <c:pt idx="18">
                  <c:v>249.39900879217802</c:v>
                </c:pt>
                <c:pt idx="19">
                  <c:v>276.16185804793218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5C-4E56-BF19-FC9319547C50}"/>
            </c:ext>
          </c:extLst>
        </c:ser>
        <c:ser>
          <c:idx val="2"/>
          <c:order val="2"/>
          <c:tx>
            <c:strRef>
              <c:f>'直流orlowFrequency-Capacitance'!$L$33</c:f>
              <c:strCache>
                <c:ptCount val="1"/>
                <c:pt idx="0">
                  <c:v>f2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'直流orlowFrequency-Capacitance'!$F$34:$F$53</c:f>
              <c:numCache>
                <c:formatCode>General</c:formatCode>
                <c:ptCount val="2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'直流orlowFrequency-Capacitance'!$L$34:$L$53</c:f>
              <c:numCache>
                <c:formatCode>General</c:formatCode>
                <c:ptCount val="20"/>
                <c:pt idx="0">
                  <c:v>113.23677133954291</c:v>
                </c:pt>
                <c:pt idx="1">
                  <c:v>115.49193510962004</c:v>
                </c:pt>
                <c:pt idx="2">
                  <c:v>118.96857189820496</c:v>
                </c:pt>
                <c:pt idx="3">
                  <c:v>124.54797653920602</c:v>
                </c:pt>
                <c:pt idx="4">
                  <c:v>134.98373572738006</c:v>
                </c:pt>
                <c:pt idx="5">
                  <c:v>144.58370358158371</c:v>
                </c:pt>
                <c:pt idx="6">
                  <c:v>153.47188554211425</c:v>
                </c:pt>
                <c:pt idx="7">
                  <c:v>161.74658498313423</c:v>
                </c:pt>
                <c:pt idx="8">
                  <c:v>169.4870493712894</c:v>
                </c:pt>
                <c:pt idx="9">
                  <c:v>176.75809800928349</c:v>
                </c:pt>
                <c:pt idx="10">
                  <c:v>183.61342501419676</c:v>
                </c:pt>
                <c:pt idx="11">
                  <c:v>190.09800807300257</c:v>
                </c:pt>
                <c:pt idx="12">
                  <c:v>196.24989862704351</c:v>
                </c:pt>
                <c:pt idx="13">
                  <c:v>207.68097946993205</c:v>
                </c:pt>
                <c:pt idx="14">
                  <c:v>218.11673865810607</c:v>
                </c:pt>
                <c:pt idx="15">
                  <c:v>227.71670651230968</c:v>
                </c:pt>
                <c:pt idx="16">
                  <c:v>236.60488847284029</c:v>
                </c:pt>
                <c:pt idx="17">
                  <c:v>244.87958791386023</c:v>
                </c:pt>
                <c:pt idx="18">
                  <c:v>279.38290155776951</c:v>
                </c:pt>
                <c:pt idx="19">
                  <c:v>306.1457508135237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25C-4E56-BF19-FC9319547C50}"/>
            </c:ext>
          </c:extLst>
        </c:ser>
        <c:ser>
          <c:idx val="3"/>
          <c:order val="3"/>
          <c:tx>
            <c:strRef>
              <c:f>'直流orlowFrequency-Capacitance'!$M$33</c:f>
              <c:strCache>
                <c:ptCount val="1"/>
                <c:pt idx="0">
                  <c:v>Boundary Integral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2225">
                <a:solidFill>
                  <a:schemeClr val="accent4"/>
                </a:solidFill>
              </a:ln>
              <a:effectLst/>
            </c:spPr>
          </c:marker>
          <c:xVal>
            <c:numRef>
              <c:f>'直流orlowFrequency-Capacitance'!$F$34:$F$53</c:f>
              <c:numCache>
                <c:formatCode>General</c:formatCode>
                <c:ptCount val="2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'直流orlowFrequency-Capacitance'!$M$34:$M$53</c:f>
              <c:numCache>
                <c:formatCode>General</c:formatCode>
                <c:ptCount val="20"/>
                <c:pt idx="0">
                  <c:v>107.61909674497352</c:v>
                </c:pt>
                <c:pt idx="1">
                  <c:v>109.13762706626599</c:v>
                </c:pt>
                <c:pt idx="2">
                  <c:v>111.5086542253046</c:v>
                </c:pt>
                <c:pt idx="3">
                  <c:v>115.38858971062514</c:v>
                </c:pt>
                <c:pt idx="4">
                  <c:v>122.8938569283561</c:v>
                </c:pt>
                <c:pt idx="5">
                  <c:v>130.08165552694066</c:v>
                </c:pt>
                <c:pt idx="6">
                  <c:v>136.97170462541283</c:v>
                </c:pt>
                <c:pt idx="7">
                  <c:v>143.57923348377477</c:v>
                </c:pt>
                <c:pt idx="8">
                  <c:v>149.91786157235532</c:v>
                </c:pt>
                <c:pt idx="9">
                  <c:v>156.00089938375456</c:v>
                </c:pt>
                <c:pt idx="10">
                  <c:v>161.84167197109207</c:v>
                </c:pt>
                <c:pt idx="11">
                  <c:v>167.45343975219535</c:v>
                </c:pt>
                <c:pt idx="12">
                  <c:v>172.84921117156179</c:v>
                </c:pt>
                <c:pt idx="13">
                  <c:v>183.04252585557668</c:v>
                </c:pt>
                <c:pt idx="14">
                  <c:v>192.51511209738334</c:v>
                </c:pt>
                <c:pt idx="15">
                  <c:v>201.34985659065683</c:v>
                </c:pt>
                <c:pt idx="16">
                  <c:v>209.6189442720999</c:v>
                </c:pt>
                <c:pt idx="17">
                  <c:v>217.38472253880647</c:v>
                </c:pt>
                <c:pt idx="18">
                  <c:v>250.30666722272096</c:v>
                </c:pt>
                <c:pt idx="19">
                  <c:v>276.26233915384302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25C-4E56-BF19-FC9319547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333055"/>
        <c:axId val="358331807"/>
      </c:scatterChart>
      <c:valAx>
        <c:axId val="358333055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331807"/>
        <c:crosses val="autoZero"/>
        <c:crossBetween val="midCat"/>
      </c:valAx>
      <c:valAx>
        <c:axId val="358331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400" b="0" i="0" u="none" strike="noStrike" baseline="0">
                    <a:effectLst/>
                  </a:rPr>
                  <a:t>Characteristic Impedance</a:t>
                </a:r>
                <a:endParaRPr lang="ja-JP" altLang="en-US" sz="2400"/>
              </a:p>
            </c:rich>
          </c:tx>
          <c:layout>
            <c:manualLayout>
              <c:xMode val="edge"/>
              <c:yMode val="edge"/>
              <c:x val="1.5845618416640651E-2"/>
              <c:y val="0.114945902915823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3330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'直流orlowFrequency-Capacitance'!$R$1</c:f>
              <c:strCache>
                <c:ptCount val="1"/>
                <c:pt idx="0">
                  <c:v>exp(ΦB*pi)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'直流orlowFrequency-Capacitance'!$R$2:$R$31</c:f>
              <c:numCache>
                <c:formatCode>General</c:formatCode>
                <c:ptCount val="30"/>
                <c:pt idx="0">
                  <c:v>1.007706391752877</c:v>
                </c:pt>
                <c:pt idx="1">
                  <c:v>1.0444933222804402</c:v>
                </c:pt>
                <c:pt idx="2">
                  <c:v>1.1042656706593597</c:v>
                </c:pt>
                <c:pt idx="3">
                  <c:v>1.2041993743410158</c:v>
                </c:pt>
                <c:pt idx="4">
                  <c:v>1.4039401757660506</c:v>
                </c:pt>
                <c:pt idx="5">
                  <c:v>1.6035530980201471</c:v>
                </c:pt>
                <c:pt idx="6">
                  <c:v>1.803081876232179</c:v>
                </c:pt>
                <c:pt idx="7">
                  <c:v>2.0025493075974468</c:v>
                </c:pt>
                <c:pt idx="8">
                  <c:v>2.2019684171177598</c:v>
                </c:pt>
                <c:pt idx="9">
                  <c:v>2.4013472295320639</c:v>
                </c:pt>
                <c:pt idx="10">
                  <c:v>2.600691045874691</c:v>
                </c:pt>
                <c:pt idx="11">
                  <c:v>2.8000036005077127</c:v>
                </c:pt>
                <c:pt idx="12">
                  <c:v>2.9992876779525521</c:v>
                </c:pt>
                <c:pt idx="13">
                  <c:v>3.3977787073749477</c:v>
                </c:pt>
                <c:pt idx="14">
                  <c:v>3.7961773596717951</c:v>
                </c:pt>
                <c:pt idx="15">
                  <c:v>4.1944932885183146</c:v>
                </c:pt>
                <c:pt idx="16">
                  <c:v>4.5927340562339403</c:v>
                </c:pt>
                <c:pt idx="17">
                  <c:v>4.9909058459923008</c:v>
                </c:pt>
                <c:pt idx="18">
                  <c:v>6.9808889160651217</c:v>
                </c:pt>
                <c:pt idx="19">
                  <c:v>8.9696979412724769</c:v>
                </c:pt>
                <c:pt idx="20">
                  <c:v>10.957589561725424</c:v>
                </c:pt>
                <c:pt idx="21">
                  <c:v>12.944728627586665</c:v>
                </c:pt>
                <c:pt idx="22">
                  <c:v>14.931229970392788</c:v>
                </c:pt>
                <c:pt idx="23">
                  <c:v>16.917178129830166</c:v>
                </c:pt>
                <c:pt idx="24">
                  <c:v>18.902637919923603</c:v>
                </c:pt>
                <c:pt idx="25">
                  <c:v>20.887660598942418</c:v>
                </c:pt>
                <c:pt idx="26">
                  <c:v>40.720427353495587</c:v>
                </c:pt>
                <c:pt idx="27">
                  <c:v>60.532051523774399</c:v>
                </c:pt>
                <c:pt idx="28">
                  <c:v>80.324206869686648</c:v>
                </c:pt>
                <c:pt idx="29">
                  <c:v>100.06698013012954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16-4EFD-9B10-57D0E0722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831792"/>
        <c:axId val="980834288"/>
      </c:scatterChart>
      <c:valAx>
        <c:axId val="98083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834288"/>
        <c:crosses val="autoZero"/>
        <c:crossBetween val="midCat"/>
      </c:valAx>
      <c:valAx>
        <c:axId val="98083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831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'直流orlowFrequency-Capacitance'!$S$1</c:f>
              <c:strCache>
                <c:ptCount val="1"/>
                <c:pt idx="0">
                  <c:v>Exp(ΦA*pi)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'直流orlowFrequency-Capacitance'!$S$2:$S$31</c:f>
              <c:numCache>
                <c:formatCode>General</c:formatCode>
                <c:ptCount val="30"/>
                <c:pt idx="0">
                  <c:v>1.9985383183102634</c:v>
                </c:pt>
                <c:pt idx="1">
                  <c:v>2.0362886934696274</c:v>
                </c:pt>
                <c:pt idx="2">
                  <c:v>2.0960524562582883</c:v>
                </c:pt>
                <c:pt idx="3">
                  <c:v>2.1956792539763428</c:v>
                </c:pt>
                <c:pt idx="4">
                  <c:v>2.3948965067906993</c:v>
                </c:pt>
                <c:pt idx="5">
                  <c:v>2.5940695063348058</c:v>
                </c:pt>
                <c:pt idx="6">
                  <c:v>2.7932039993463826</c:v>
                </c:pt>
                <c:pt idx="7">
                  <c:v>2.9923042386894707</c:v>
                </c:pt>
                <c:pt idx="8">
                  <c:v>3.1913734978156216</c:v>
                </c:pt>
                <c:pt idx="9">
                  <c:v>3.3904143823434993</c:v>
                </c:pt>
                <c:pt idx="10">
                  <c:v>3.5894290246850158</c:v>
                </c:pt>
                <c:pt idx="11">
                  <c:v>3.7884192102648631</c:v>
                </c:pt>
                <c:pt idx="12">
                  <c:v>3.9873864622621582</c:v>
                </c:pt>
                <c:pt idx="13">
                  <c:v>4.3852572825566716</c:v>
                </c:pt>
                <c:pt idx="14">
                  <c:v>4.7830502800144465</c:v>
                </c:pt>
                <c:pt idx="15">
                  <c:v>5.1807724788117806</c:v>
                </c:pt>
                <c:pt idx="16">
                  <c:v>5.5784296562591029</c:v>
                </c:pt>
                <c:pt idx="17">
                  <c:v>5.9760266689735628</c:v>
                </c:pt>
                <c:pt idx="18">
                  <c:v>7.9632372671586085</c:v>
                </c:pt>
                <c:pt idx="19">
                  <c:v>9.9493925645155592</c:v>
                </c:pt>
                <c:pt idx="20">
                  <c:v>11.934708627321321</c:v>
                </c:pt>
                <c:pt idx="21">
                  <c:v>13.919327427254824</c:v>
                </c:pt>
                <c:pt idx="22">
                  <c:v>15.90334964568693</c:v>
                </c:pt>
                <c:pt idx="23">
                  <c:v>17.886850478252835</c:v>
                </c:pt>
                <c:pt idx="24">
                  <c:v>19.869888252937749</c:v>
                </c:pt>
                <c:pt idx="25">
                  <c:v>21.852509545121134</c:v>
                </c:pt>
                <c:pt idx="26">
                  <c:v>41.661901797001121</c:v>
                </c:pt>
                <c:pt idx="27">
                  <c:v>61.450699476037151</c:v>
                </c:pt>
                <c:pt idx="28">
                  <c:v>81.225874246822002</c:v>
                </c:pt>
                <c:pt idx="29">
                  <c:v>100.9908354458309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72-4503-8908-01F83C873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132304"/>
        <c:axId val="890128144"/>
      </c:scatterChart>
      <c:valAx>
        <c:axId val="89013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0128144"/>
        <c:crosses val="autoZero"/>
        <c:crossBetween val="midCat"/>
      </c:valAx>
      <c:valAx>
        <c:axId val="8901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0132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4755946726348"/>
          <c:y val="3.0003636857579782E-2"/>
          <c:w val="0.83719201137510202"/>
          <c:h val="0.83160668909191637"/>
        </c:manualLayout>
      </c:layout>
      <c:scatterChart>
        <c:scatterStyle val="lineMarker"/>
        <c:varyColors val="0"/>
        <c:ser>
          <c:idx val="1"/>
          <c:order val="0"/>
          <c:tx>
            <c:strRef>
              <c:f>'BOUNDARY-Inductance'!$G$1</c:f>
              <c:strCache>
                <c:ptCount val="1"/>
                <c:pt idx="0">
                  <c:v>Boundary Integral B(X)Assign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solidFill>
                <a:schemeClr val="bg1"/>
              </a:soli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'BOUNDARY-Inductance'!$G$2:$G$31</c:f>
              <c:numCache>
                <c:formatCode>General</c:formatCode>
                <c:ptCount val="30"/>
                <c:pt idx="0">
                  <c:v>0.28562187291609897</c:v>
                </c:pt>
                <c:pt idx="1">
                  <c:v>0.28965206353807799</c:v>
                </c:pt>
                <c:pt idx="2">
                  <c:v>0.29594478702658999</c:v>
                </c:pt>
                <c:pt idx="3">
                  <c:v>0.306242164291677</c:v>
                </c:pt>
                <c:pt idx="4">
                  <c:v>0.32616119859228998</c:v>
                </c:pt>
                <c:pt idx="5">
                  <c:v>0.34523766884678803</c:v>
                </c:pt>
                <c:pt idx="6">
                  <c:v>0.36352390974186799</c:v>
                </c:pt>
                <c:pt idx="7">
                  <c:v>0.38106033984539101</c:v>
                </c:pt>
                <c:pt idx="8">
                  <c:v>0.39788310533160598</c:v>
                </c:pt>
                <c:pt idx="9">
                  <c:v>0.41402753234560102</c:v>
                </c:pt>
                <c:pt idx="10">
                  <c:v>0.42952898567619002</c:v>
                </c:pt>
                <c:pt idx="11">
                  <c:v>0.44442265856964702</c:v>
                </c:pt>
                <c:pt idx="12">
                  <c:v>0.458743075533178</c:v>
                </c:pt>
                <c:pt idx="13">
                  <c:v>0.48579620754534097</c:v>
                </c:pt>
                <c:pt idx="14">
                  <c:v>0.51093652098019104</c:v>
                </c:pt>
                <c:pt idx="15">
                  <c:v>0.53438399773130796</c:v>
                </c:pt>
                <c:pt idx="16">
                  <c:v>0.55633021715069297</c:v>
                </c:pt>
                <c:pt idx="17">
                  <c:v>0.57694064968799696</c:v>
                </c:pt>
                <c:pt idx="18">
                  <c:v>0.66431573259677501</c:v>
                </c:pt>
                <c:pt idx="19">
                  <c:v>0.73320227647226199</c:v>
                </c:pt>
                <c:pt idx="20">
                  <c:v>0.78994445933523005</c:v>
                </c:pt>
                <c:pt idx="21">
                  <c:v>0.83814111350338805</c:v>
                </c:pt>
                <c:pt idx="22">
                  <c:v>0.88001123935778902</c:v>
                </c:pt>
                <c:pt idx="23">
                  <c:v>0.91701410811024098</c:v>
                </c:pt>
                <c:pt idx="24">
                  <c:v>0.95015866301353702</c:v>
                </c:pt>
                <c:pt idx="25">
                  <c:v>0.98017075756424699</c:v>
                </c:pt>
                <c:pt idx="26">
                  <c:v>1.1842237055576901</c:v>
                </c:pt>
                <c:pt idx="27">
                  <c:v>1.3073059987379001</c:v>
                </c:pt>
                <c:pt idx="28">
                  <c:v>1.3956960448844999</c:v>
                </c:pt>
                <c:pt idx="29">
                  <c:v>1.46470679756211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B4-49BD-96E6-4A8A67E93A2A}"/>
            </c:ext>
          </c:extLst>
        </c:ser>
        <c:ser>
          <c:idx val="2"/>
          <c:order val="1"/>
          <c:tx>
            <c:strRef>
              <c:f>'BOUNDARY-Inductance'!$H$1</c:f>
              <c:strCache>
                <c:ptCount val="1"/>
                <c:pt idx="0">
                  <c:v>Boundary Integral Az Assign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rgbClr val="7030A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'BOUNDARY-Inductance'!$H$2:$H$31</c:f>
              <c:numCache>
                <c:formatCode>General</c:formatCode>
                <c:ptCount val="30"/>
                <c:pt idx="0">
                  <c:v>2.9719651697011101E-2</c:v>
                </c:pt>
                <c:pt idx="1">
                  <c:v>6.8151701285934299E-2</c:v>
                </c:pt>
                <c:pt idx="2">
                  <c:v>0.106228221896951</c:v>
                </c:pt>
                <c:pt idx="3">
                  <c:v>0.14615527549276799</c:v>
                </c:pt>
                <c:pt idx="4">
                  <c:v>0.20181741578451201</c:v>
                </c:pt>
                <c:pt idx="5">
                  <c:v>0.24394343798808499</c:v>
                </c:pt>
                <c:pt idx="6">
                  <c:v>0.27884210769248902</c:v>
                </c:pt>
                <c:pt idx="7">
                  <c:v>0.309022478289529</c:v>
                </c:pt>
                <c:pt idx="8">
                  <c:v>0.33580384450274198</c:v>
                </c:pt>
                <c:pt idx="9">
                  <c:v>0.35998466110219601</c:v>
                </c:pt>
                <c:pt idx="10">
                  <c:v>0.38209283615241901</c:v>
                </c:pt>
                <c:pt idx="11">
                  <c:v>0.40249949104621002</c:v>
                </c:pt>
                <c:pt idx="12">
                  <c:v>0.42147758905181398</c:v>
                </c:pt>
                <c:pt idx="13">
                  <c:v>0.45593437653796998</c:v>
                </c:pt>
                <c:pt idx="14">
                  <c:v>0.48665592319546802</c:v>
                </c:pt>
                <c:pt idx="15">
                  <c:v>0.51442839245528305</c:v>
                </c:pt>
                <c:pt idx="16">
                  <c:v>0.53980244829124502</c:v>
                </c:pt>
                <c:pt idx="17">
                  <c:v>0.56318138521407501</c:v>
                </c:pt>
                <c:pt idx="18">
                  <c:v>0.65883655632429905</c:v>
                </c:pt>
                <c:pt idx="19">
                  <c:v>0.73170279009543504</c:v>
                </c:pt>
                <c:pt idx="20">
                  <c:v>0.79072240082825596</c:v>
                </c:pt>
                <c:pt idx="21">
                  <c:v>0.84037952025607399</c:v>
                </c:pt>
                <c:pt idx="22">
                  <c:v>0.883264699289949</c:v>
                </c:pt>
                <c:pt idx="23">
                  <c:v>0.92101650200960605</c:v>
                </c:pt>
                <c:pt idx="24">
                  <c:v>0.954739594141229</c:v>
                </c:pt>
                <c:pt idx="25">
                  <c:v>0.98521502722535703</c:v>
                </c:pt>
                <c:pt idx="26">
                  <c:v>1.19151576802772</c:v>
                </c:pt>
                <c:pt idx="27">
                  <c:v>1.3155827564674301</c:v>
                </c:pt>
                <c:pt idx="28">
                  <c:v>1.40461241465403</c:v>
                </c:pt>
                <c:pt idx="29">
                  <c:v>1.4741012174158099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B4-49BD-96E6-4A8A67E93A2A}"/>
            </c:ext>
          </c:extLst>
        </c:ser>
        <c:ser>
          <c:idx val="3"/>
          <c:order val="2"/>
          <c:tx>
            <c:strRef>
              <c:f>'BOUNDARY-Capacitance'!$K$1</c:f>
              <c:strCache>
                <c:ptCount val="1"/>
                <c:pt idx="0">
                  <c:v>f1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'BOUNDARY-Capacitance'!$K$2:$K$31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B4-49BD-96E6-4A8A67E93A2A}"/>
            </c:ext>
          </c:extLst>
        </c:ser>
        <c:ser>
          <c:idx val="4"/>
          <c:order val="3"/>
          <c:tx>
            <c:strRef>
              <c:f>'BOUNDARY-Capacitance'!$L$1</c:f>
              <c:strCache>
                <c:ptCount val="1"/>
                <c:pt idx="0">
                  <c:v>f2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'BOUNDARY-Capacitance'!$L$2:$L$31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B4-49BD-96E6-4A8A67E93A2A}"/>
            </c:ext>
          </c:extLst>
        </c:ser>
        <c:ser>
          <c:idx val="5"/>
          <c:order val="4"/>
          <c:tx>
            <c:strRef>
              <c:f>'BOUNDARY-Capacitance'!$M$1</c:f>
              <c:strCache>
                <c:ptCount val="1"/>
                <c:pt idx="0">
                  <c:v>f3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'BOUNDARY-Capacitance'!$M$2:$M$31</c:f>
              <c:numCache>
                <c:formatCode>General</c:formatCode>
                <c:ptCount val="30"/>
                <c:pt idx="0">
                  <c:v>1.4234064864268585E-2</c:v>
                </c:pt>
                <c:pt idx="1">
                  <c:v>6.3556348583340708E-2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B4-49BD-96E6-4A8A67E93A2A}"/>
            </c:ext>
          </c:extLst>
        </c:ser>
        <c:ser>
          <c:idx val="0"/>
          <c:order val="5"/>
          <c:tx>
            <c:strRef>
              <c:f>'直流orlowFrequency-Inductance'!$H$1</c:f>
              <c:strCache>
                <c:ptCount val="1"/>
                <c:pt idx="0">
                  <c:v>Domain Integral Φmax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'直流orlowFrequency-Inductance'!$H$2:$H$31</c:f>
              <c:numCache>
                <c:formatCode>General</c:formatCode>
                <c:ptCount val="30"/>
                <c:pt idx="0">
                  <c:v>0.41130065846595998</c:v>
                </c:pt>
                <c:pt idx="1">
                  <c:v>0.41617743562237403</c:v>
                </c:pt>
                <c:pt idx="2">
                  <c:v>0.423728267192929</c:v>
                </c:pt>
                <c:pt idx="3">
                  <c:v>0.43592714621751699</c:v>
                </c:pt>
                <c:pt idx="4">
                  <c:v>0.46048356548693098</c:v>
                </c:pt>
                <c:pt idx="5">
                  <c:v>0.48340790008586099</c:v>
                </c:pt>
                <c:pt idx="6">
                  <c:v>0.50478815951500899</c:v>
                </c:pt>
                <c:pt idx="7">
                  <c:v>0.52481936826533504</c:v>
                </c:pt>
                <c:pt idx="8">
                  <c:v>0.54366176652120202</c:v>
                </c:pt>
                <c:pt idx="9">
                  <c:v>0.56144862563917797</c:v>
                </c:pt>
                <c:pt idx="10">
                  <c:v>0.57829198317332298</c:v>
                </c:pt>
                <c:pt idx="11">
                  <c:v>0.59428692911865999</c:v>
                </c:pt>
                <c:pt idx="12">
                  <c:v>0.60951486182820203</c:v>
                </c:pt>
                <c:pt idx="13">
                  <c:v>0.63794132904902101</c:v>
                </c:pt>
                <c:pt idx="14">
                  <c:v>0.66403141551537204</c:v>
                </c:pt>
                <c:pt idx="15">
                  <c:v>0.688140200103181</c:v>
                </c:pt>
                <c:pt idx="16">
                  <c:v>0.71054749484514201</c:v>
                </c:pt>
                <c:pt idx="17">
                  <c:v>0.73147772278066603</c:v>
                </c:pt>
                <c:pt idx="18">
                  <c:v>0.82120266120650198</c:v>
                </c:pt>
                <c:pt idx="19">
                  <c:v>0.89136799094143904</c:v>
                </c:pt>
                <c:pt idx="20">
                  <c:v>0.94880378472965499</c:v>
                </c:pt>
                <c:pt idx="21">
                  <c:v>0.99742722888386404</c:v>
                </c:pt>
                <c:pt idx="22">
                  <c:v>1.03958620719131</c:v>
                </c:pt>
                <c:pt idx="23">
                  <c:v>1.0767996412472201</c:v>
                </c:pt>
                <c:pt idx="24">
                  <c:v>1.11010695634514</c:v>
                </c:pt>
                <c:pt idx="25">
                  <c:v>1.14025082667304</c:v>
                </c:pt>
                <c:pt idx="26">
                  <c:v>1.3450239951702401</c:v>
                </c:pt>
                <c:pt idx="27">
                  <c:v>1.46851315453813</c:v>
                </c:pt>
                <c:pt idx="28">
                  <c:v>1.5572077239358599</c:v>
                </c:pt>
                <c:pt idx="29">
                  <c:v>1.6264653410493499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B4-49BD-96E6-4A8A67E93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47776"/>
        <c:axId val="707448192"/>
      </c:scatterChart>
      <c:valAx>
        <c:axId val="70744777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D/a</a:t>
                </a:r>
                <a:endParaRPr lang="ja-JP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8192"/>
        <c:crosses val="autoZero"/>
        <c:crossBetween val="midCat"/>
        <c:minorUnit val="2"/>
      </c:valAx>
      <c:valAx>
        <c:axId val="707448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Value</a:t>
                </a:r>
                <a:r>
                  <a:rPr lang="en-US" altLang="ja-JP" sz="1600" baseline="0"/>
                  <a:t> of Funtion</a:t>
                </a:r>
                <a:endParaRPr lang="ja-JP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7776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4713339252159728"/>
          <c:y val="0.49531552830705322"/>
          <c:w val="0.53057005952827174"/>
          <c:h val="0.35309617147176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'直流orlowFrequency-Inductance'!$P$1</c:f>
              <c:strCache>
                <c:ptCount val="1"/>
                <c:pt idx="0">
                  <c:v>exp((ΔP-DC)*PI)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'直流orlowFrequency-Inductance'!$P$2:$P$31</c:f>
              <c:numCache>
                <c:formatCode>General</c:formatCode>
                <c:ptCount val="30"/>
                <c:pt idx="0">
                  <c:v>3.3149158976801432</c:v>
                </c:pt>
                <c:pt idx="1">
                  <c:v>3.3695223000898484</c:v>
                </c:pt>
                <c:pt idx="2">
                  <c:v>3.4556855905087938</c:v>
                </c:pt>
                <c:pt idx="3">
                  <c:v>3.5991421462253066</c:v>
                </c:pt>
                <c:pt idx="4">
                  <c:v>3.8855410310660541</c:v>
                </c:pt>
                <c:pt idx="5">
                  <c:v>4.1713177421081618</c:v>
                </c:pt>
                <c:pt idx="6">
                  <c:v>4.4565344999841674</c:v>
                </c:pt>
                <c:pt idx="7">
                  <c:v>4.7412392117130802</c:v>
                </c:pt>
                <c:pt idx="8">
                  <c:v>5.0254717051558266</c:v>
                </c:pt>
                <c:pt idx="9">
                  <c:v>5.3092652302540797</c:v>
                </c:pt>
                <c:pt idx="10">
                  <c:v>5.5926478615083681</c:v>
                </c:pt>
                <c:pt idx="11">
                  <c:v>5.8756446242032085</c:v>
                </c:pt>
                <c:pt idx="12">
                  <c:v>6.1582768413563409</c:v>
                </c:pt>
                <c:pt idx="13">
                  <c:v>6.7225202953632186</c:v>
                </c:pt>
                <c:pt idx="14">
                  <c:v>7.2855094347278859</c:v>
                </c:pt>
                <c:pt idx="15">
                  <c:v>7.8473487817988774</c:v>
                </c:pt>
                <c:pt idx="16">
                  <c:v>8.408129125968669</c:v>
                </c:pt>
                <c:pt idx="17">
                  <c:v>8.967927439563038</c:v>
                </c:pt>
                <c:pt idx="18">
                  <c:v>11.754205688777889</c:v>
                </c:pt>
                <c:pt idx="19">
                  <c:v>14.523108204097916</c:v>
                </c:pt>
                <c:pt idx="20">
                  <c:v>17.278167613274068</c:v>
                </c:pt>
                <c:pt idx="21">
                  <c:v>20.021723327842945</c:v>
                </c:pt>
                <c:pt idx="22">
                  <c:v>22.755441464553346</c:v>
                </c:pt>
                <c:pt idx="23">
                  <c:v>25.480569116893808</c:v>
                </c:pt>
                <c:pt idx="24">
                  <c:v>28.198074496261135</c:v>
                </c:pt>
                <c:pt idx="25">
                  <c:v>30.908731596223884</c:v>
                </c:pt>
                <c:pt idx="26">
                  <c:v>57.73976027938469</c:v>
                </c:pt>
                <c:pt idx="27">
                  <c:v>84.235443185191698</c:v>
                </c:pt>
                <c:pt idx="28">
                  <c:v>110.51085331375464</c:v>
                </c:pt>
                <c:pt idx="29">
                  <c:v>136.62224867022277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E3-43C5-854F-421EFF00D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654479"/>
        <c:axId val="452651567"/>
      </c:scatterChart>
      <c:valAx>
        <c:axId val="452654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651567"/>
        <c:crosses val="autoZero"/>
        <c:crossBetween val="midCat"/>
      </c:valAx>
      <c:valAx>
        <c:axId val="452651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654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12934312859135"/>
          <c:y val="2.5551688761774674E-2"/>
          <c:w val="0.82835753571004633"/>
          <c:h val="0.798523718491907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'直流orlowFrequency-Capacitance'!$H$1</c:f>
              <c:strCache>
                <c:ptCount val="1"/>
                <c:pt idx="0">
                  <c:v>Domain Integral Vmax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'直流orlowFrequency-Capacitance'!$H$2:$H$31</c:f>
              <c:numCache>
                <c:formatCode>General</c:formatCode>
                <c:ptCount val="30"/>
                <c:pt idx="0">
                  <c:v>0.41130065846595998</c:v>
                </c:pt>
                <c:pt idx="1">
                  <c:v>0.41617743562237403</c:v>
                </c:pt>
                <c:pt idx="2">
                  <c:v>0.423728267192929</c:v>
                </c:pt>
                <c:pt idx="3">
                  <c:v>0.43592714621751699</c:v>
                </c:pt>
                <c:pt idx="4">
                  <c:v>0.46048356548693098</c:v>
                </c:pt>
                <c:pt idx="5">
                  <c:v>0.48340790008586099</c:v>
                </c:pt>
                <c:pt idx="6">
                  <c:v>0.50478815951500899</c:v>
                </c:pt>
                <c:pt idx="7">
                  <c:v>0.52481936826533504</c:v>
                </c:pt>
                <c:pt idx="8">
                  <c:v>0.54366176652120202</c:v>
                </c:pt>
                <c:pt idx="9">
                  <c:v>0.56144862563917797</c:v>
                </c:pt>
                <c:pt idx="10">
                  <c:v>0.57829198317332298</c:v>
                </c:pt>
                <c:pt idx="11">
                  <c:v>0.59428692911865999</c:v>
                </c:pt>
                <c:pt idx="12">
                  <c:v>0.60951486182820203</c:v>
                </c:pt>
                <c:pt idx="13">
                  <c:v>0.63794132904902101</c:v>
                </c:pt>
                <c:pt idx="14">
                  <c:v>0.66403141551537204</c:v>
                </c:pt>
                <c:pt idx="15">
                  <c:v>0.688140200103181</c:v>
                </c:pt>
                <c:pt idx="16">
                  <c:v>0.71054749484514201</c:v>
                </c:pt>
                <c:pt idx="17">
                  <c:v>0.73147772278066603</c:v>
                </c:pt>
                <c:pt idx="18">
                  <c:v>0.82120266120650198</c:v>
                </c:pt>
                <c:pt idx="19">
                  <c:v>0.89136799094143904</c:v>
                </c:pt>
                <c:pt idx="20">
                  <c:v>0.94880378472965499</c:v>
                </c:pt>
                <c:pt idx="21">
                  <c:v>0.99742722888386404</c:v>
                </c:pt>
                <c:pt idx="22">
                  <c:v>1.03958620719131</c:v>
                </c:pt>
                <c:pt idx="23">
                  <c:v>1.0767996412472201</c:v>
                </c:pt>
                <c:pt idx="24">
                  <c:v>1.11010695634514</c:v>
                </c:pt>
                <c:pt idx="25">
                  <c:v>1.14025082667304</c:v>
                </c:pt>
                <c:pt idx="26">
                  <c:v>1.3450239951702401</c:v>
                </c:pt>
                <c:pt idx="27">
                  <c:v>1.46851315453813</c:v>
                </c:pt>
                <c:pt idx="28">
                  <c:v>1.5572077239358599</c:v>
                </c:pt>
                <c:pt idx="29">
                  <c:v>1.6264653410493499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4B-4679-8320-3A0206F6777D}"/>
            </c:ext>
          </c:extLst>
        </c:ser>
        <c:ser>
          <c:idx val="1"/>
          <c:order val="1"/>
          <c:tx>
            <c:strRef>
              <c:f>'直流orlowFrequency-Capacitance'!$I$1</c:f>
              <c:strCache>
                <c:ptCount val="1"/>
                <c:pt idx="0">
                  <c:v>Domain Integral V 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'直流orlowFrequency-Capacitance'!$I$2:$I$31</c:f>
              <c:numCache>
                <c:formatCode>General</c:formatCode>
                <c:ptCount val="30"/>
                <c:pt idx="0">
                  <c:v>0.22040288123589599</c:v>
                </c:pt>
                <c:pt idx="1">
                  <c:v>0.22635935383245701</c:v>
                </c:pt>
                <c:pt idx="2">
                  <c:v>0.23556707523516099</c:v>
                </c:pt>
                <c:pt idx="3">
                  <c:v>0.25034800513414301</c:v>
                </c:pt>
                <c:pt idx="4">
                  <c:v>0.27799276164442199</c:v>
                </c:pt>
                <c:pt idx="5">
                  <c:v>0.30342185817325901</c:v>
                </c:pt>
                <c:pt idx="6">
                  <c:v>0.32696451674924898</c:v>
                </c:pt>
                <c:pt idx="7">
                  <c:v>0.34888155781250402</c:v>
                </c:pt>
                <c:pt idx="8">
                  <c:v>0.36938314914360698</c:v>
                </c:pt>
                <c:pt idx="9">
                  <c:v>0.38864114009383799</c:v>
                </c:pt>
                <c:pt idx="10">
                  <c:v>0.40679785214736902</c:v>
                </c:pt>
                <c:pt idx="11">
                  <c:v>0.423972482761939</c:v>
                </c:pt>
                <c:pt idx="12">
                  <c:v>0.44026586091969799</c:v>
                </c:pt>
                <c:pt idx="13">
                  <c:v>0.470541047307595</c:v>
                </c:pt>
                <c:pt idx="14">
                  <c:v>0.49817995184333702</c:v>
                </c:pt>
                <c:pt idx="15">
                  <c:v>0.52360517537407203</c:v>
                </c:pt>
                <c:pt idx="16">
                  <c:v>0.54714519121775596</c:v>
                </c:pt>
                <c:pt idx="17">
                  <c:v>0.56906038039571905</c:v>
                </c:pt>
                <c:pt idx="18">
                  <c:v>0.66044068656158395</c:v>
                </c:pt>
                <c:pt idx="19">
                  <c:v>0.73132062423473398</c:v>
                </c:pt>
                <c:pt idx="20">
                  <c:v>0.78923371665144404</c:v>
                </c:pt>
                <c:pt idx="21">
                  <c:v>0.83819852765521796</c:v>
                </c:pt>
                <c:pt idx="22">
                  <c:v>0.88061377194058299</c:v>
                </c:pt>
                <c:pt idx="23">
                  <c:v>0.91802666696443103</c:v>
                </c:pt>
                <c:pt idx="24">
                  <c:v>0.95149364104341405</c:v>
                </c:pt>
                <c:pt idx="25">
                  <c:v>0.98176820115292096</c:v>
                </c:pt>
                <c:pt idx="26">
                  <c:v>1.18716444060986</c:v>
                </c:pt>
                <c:pt idx="27">
                  <c:v>1.3108749837729401</c:v>
                </c:pt>
                <c:pt idx="28">
                  <c:v>1.39968300465222</c:v>
                </c:pt>
                <c:pt idx="29">
                  <c:v>1.4690096022763399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4B-4679-8320-3A0206F6777D}"/>
            </c:ext>
          </c:extLst>
        </c:ser>
        <c:ser>
          <c:idx val="2"/>
          <c:order val="2"/>
          <c:tx>
            <c:strRef>
              <c:f>'直流orlowFrequency-Capacitance'!$J$1</c:f>
              <c:strCache>
                <c:ptCount val="1"/>
                <c:pt idx="0">
                  <c:v>Domain Integral V B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'直流orlowFrequency-Capacitance'!$J$2:$J$31</c:f>
              <c:numCache>
                <c:formatCode>General</c:formatCode>
                <c:ptCount val="30"/>
                <c:pt idx="0">
                  <c:v>2.44361699400546E-3</c:v>
                </c:pt>
                <c:pt idx="1">
                  <c:v>1.3856636926843E-2</c:v>
                </c:pt>
                <c:pt idx="2">
                  <c:v>3.1570153598591902E-2</c:v>
                </c:pt>
                <c:pt idx="3">
                  <c:v>5.9146728100391399E-2</c:v>
                </c:pt>
                <c:pt idx="4">
                  <c:v>0.107997035979463</c:v>
                </c:pt>
                <c:pt idx="5">
                  <c:v>0.150312884418458</c:v>
                </c:pt>
                <c:pt idx="6">
                  <c:v>0.187642835753069</c:v>
                </c:pt>
                <c:pt idx="7">
                  <c:v>0.22104107669200601</c:v>
                </c:pt>
                <c:pt idx="8">
                  <c:v>0.25125844831570499</c:v>
                </c:pt>
                <c:pt idx="9">
                  <c:v>0.27884898587846002</c:v>
                </c:pt>
                <c:pt idx="10">
                  <c:v>0.30423333066274799</c:v>
                </c:pt>
                <c:pt idx="11">
                  <c:v>0.327738448808578</c:v>
                </c:pt>
                <c:pt idx="12">
                  <c:v>0.34962356387517302</c:v>
                </c:pt>
                <c:pt idx="13">
                  <c:v>0.38933179174479798</c:v>
                </c:pt>
                <c:pt idx="14">
                  <c:v>0.42462367007116902</c:v>
                </c:pt>
                <c:pt idx="15">
                  <c:v>0.45638397505082401</c:v>
                </c:pt>
                <c:pt idx="16">
                  <c:v>0.48525562343399897</c:v>
                </c:pt>
                <c:pt idx="17">
                  <c:v>0.51172051975435295</c:v>
                </c:pt>
                <c:pt idx="18">
                  <c:v>0.61853221432673999</c:v>
                </c:pt>
                <c:pt idx="19">
                  <c:v>0.69832478079813198</c:v>
                </c:pt>
                <c:pt idx="20">
                  <c:v>0.76204415747424303</c:v>
                </c:pt>
                <c:pt idx="21">
                  <c:v>0.81509251257161697</c:v>
                </c:pt>
                <c:pt idx="22">
                  <c:v>0.86053645037221804</c:v>
                </c:pt>
                <c:pt idx="23">
                  <c:v>0.90028526131183095</c:v>
                </c:pt>
                <c:pt idx="24">
                  <c:v>0.93560872108939797</c:v>
                </c:pt>
                <c:pt idx="25">
                  <c:v>0.96739422253794505</c:v>
                </c:pt>
                <c:pt idx="26">
                  <c:v>1.1798887621157099</c:v>
                </c:pt>
                <c:pt idx="27">
                  <c:v>1.3060805312612001</c:v>
                </c:pt>
                <c:pt idx="28">
                  <c:v>1.3961297706517199</c:v>
                </c:pt>
                <c:pt idx="29">
                  <c:v>1.46608433076442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4B-4679-8320-3A0206F6777D}"/>
            </c:ext>
          </c:extLst>
        </c:ser>
        <c:ser>
          <c:idx val="3"/>
          <c:order val="3"/>
          <c:tx>
            <c:strRef>
              <c:f>'直流orlowFrequency-Capacitance'!$K$1</c:f>
              <c:strCache>
                <c:ptCount val="1"/>
                <c:pt idx="0">
                  <c:v>f1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'直流orlowFrequency-Capacitance'!$K$2:$K$31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4B-4679-8320-3A0206F6777D}"/>
            </c:ext>
          </c:extLst>
        </c:ser>
        <c:ser>
          <c:idx val="4"/>
          <c:order val="4"/>
          <c:tx>
            <c:strRef>
              <c:f>'直流orlowFrequency-Capacitance'!$L$1</c:f>
              <c:strCache>
                <c:ptCount val="1"/>
                <c:pt idx="0">
                  <c:v>f2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'直流orlowFrequency-Capacitance'!$L$2:$L$31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4B-4679-8320-3A0206F6777D}"/>
            </c:ext>
          </c:extLst>
        </c:ser>
        <c:ser>
          <c:idx val="5"/>
          <c:order val="5"/>
          <c:tx>
            <c:strRef>
              <c:f>'直流orlowFrequency-Capacitance'!$M$1</c:f>
              <c:strCache>
                <c:ptCount val="1"/>
                <c:pt idx="0">
                  <c:v>f3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'直流orlowFrequency-Capacitance'!$M$2:$M$31</c:f>
              <c:numCache>
                <c:formatCode>General</c:formatCode>
                <c:ptCount val="30"/>
                <c:pt idx="0">
                  <c:v>1.4234064864268313E-2</c:v>
                </c:pt>
                <c:pt idx="1">
                  <c:v>6.3556348583340652E-2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4B-4679-8320-3A0206F67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47776"/>
        <c:axId val="707448192"/>
      </c:scatterChart>
      <c:valAx>
        <c:axId val="70744777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D/a</a:t>
                </a:r>
                <a:endParaRPr lang="ja-JP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8192"/>
        <c:crosses val="autoZero"/>
        <c:crossBetween val="midCat"/>
        <c:minorUnit val="2"/>
      </c:valAx>
      <c:valAx>
        <c:axId val="707448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Potential Values</a:t>
                </a:r>
                <a:endParaRPr lang="ja-JP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7776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576528762633948"/>
          <c:y val="0.45585441542908012"/>
          <c:w val="0.38729702295500357"/>
          <c:h val="0.39196117840373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4755946726348"/>
          <c:y val="3.0003636857579782E-2"/>
          <c:w val="0.83719201137510202"/>
          <c:h val="0.831606689091916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'直流orlowFrequency-Inductance'!$H$1</c:f>
              <c:strCache>
                <c:ptCount val="1"/>
                <c:pt idx="0">
                  <c:v>Domain Integral Φmax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'直流orlowFrequency-Inductance'!$H$2:$H$31</c:f>
              <c:numCache>
                <c:formatCode>General</c:formatCode>
                <c:ptCount val="30"/>
                <c:pt idx="0">
                  <c:v>0.41130065846595998</c:v>
                </c:pt>
                <c:pt idx="1">
                  <c:v>0.41617743562237403</c:v>
                </c:pt>
                <c:pt idx="2">
                  <c:v>0.423728267192929</c:v>
                </c:pt>
                <c:pt idx="3">
                  <c:v>0.43592714621751699</c:v>
                </c:pt>
                <c:pt idx="4">
                  <c:v>0.46048356548693098</c:v>
                </c:pt>
                <c:pt idx="5">
                  <c:v>0.48340790008586099</c:v>
                </c:pt>
                <c:pt idx="6">
                  <c:v>0.50478815951500899</c:v>
                </c:pt>
                <c:pt idx="7">
                  <c:v>0.52481936826533504</c:v>
                </c:pt>
                <c:pt idx="8">
                  <c:v>0.54366176652120202</c:v>
                </c:pt>
                <c:pt idx="9">
                  <c:v>0.56144862563917797</c:v>
                </c:pt>
                <c:pt idx="10">
                  <c:v>0.57829198317332298</c:v>
                </c:pt>
                <c:pt idx="11">
                  <c:v>0.59428692911865999</c:v>
                </c:pt>
                <c:pt idx="12">
                  <c:v>0.60951486182820203</c:v>
                </c:pt>
                <c:pt idx="13">
                  <c:v>0.63794132904902101</c:v>
                </c:pt>
                <c:pt idx="14">
                  <c:v>0.66403141551537204</c:v>
                </c:pt>
                <c:pt idx="15">
                  <c:v>0.688140200103181</c:v>
                </c:pt>
                <c:pt idx="16">
                  <c:v>0.71054749484514201</c:v>
                </c:pt>
                <c:pt idx="17">
                  <c:v>0.73147772278066603</c:v>
                </c:pt>
                <c:pt idx="18">
                  <c:v>0.82120266120650198</c:v>
                </c:pt>
                <c:pt idx="19">
                  <c:v>0.89136799094143904</c:v>
                </c:pt>
                <c:pt idx="20">
                  <c:v>0.94880378472965499</c:v>
                </c:pt>
                <c:pt idx="21">
                  <c:v>0.99742722888386404</c:v>
                </c:pt>
                <c:pt idx="22">
                  <c:v>1.03958620719131</c:v>
                </c:pt>
                <c:pt idx="23">
                  <c:v>1.0767996412472201</c:v>
                </c:pt>
                <c:pt idx="24">
                  <c:v>1.11010695634514</c:v>
                </c:pt>
                <c:pt idx="25">
                  <c:v>1.14025082667304</c:v>
                </c:pt>
                <c:pt idx="26">
                  <c:v>1.3450239951702401</c:v>
                </c:pt>
                <c:pt idx="27">
                  <c:v>1.46851315453813</c:v>
                </c:pt>
                <c:pt idx="28">
                  <c:v>1.5572077239358599</c:v>
                </c:pt>
                <c:pt idx="29">
                  <c:v>1.6264653410493499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B4-49BD-96E6-4A8A67E93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47776"/>
        <c:axId val="707448192"/>
      </c:scatterChart>
      <c:valAx>
        <c:axId val="70744777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D/a</a:t>
                </a:r>
                <a:endParaRPr lang="ja-JP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8192"/>
        <c:crosses val="autoZero"/>
        <c:crossBetween val="midCat"/>
        <c:minorUnit val="2"/>
      </c:valAx>
      <c:valAx>
        <c:axId val="707448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Value</a:t>
                </a:r>
                <a:r>
                  <a:rPr lang="en-US" altLang="ja-JP" sz="1600" baseline="0"/>
                  <a:t> of Funtion</a:t>
                </a:r>
                <a:endParaRPr lang="ja-JP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7776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4713339252159728"/>
          <c:y val="0.49531552830705322"/>
          <c:w val="0.53057005952827174"/>
          <c:h val="0.35309617147176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63832114903347E-2"/>
          <c:y val="2.5551688761774674E-2"/>
          <c:w val="0.89333427239305263"/>
          <c:h val="0.831606689091916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'直流orlowFrequency-Capacitance'!$H$1</c:f>
              <c:strCache>
                <c:ptCount val="1"/>
                <c:pt idx="0">
                  <c:v>Domain Integral Vmax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'直流orlowFrequency-Capacitance'!$H$2:$H$31</c:f>
              <c:numCache>
                <c:formatCode>General</c:formatCode>
                <c:ptCount val="30"/>
                <c:pt idx="0">
                  <c:v>0.41130065846595998</c:v>
                </c:pt>
                <c:pt idx="1">
                  <c:v>0.41617743562237403</c:v>
                </c:pt>
                <c:pt idx="2">
                  <c:v>0.423728267192929</c:v>
                </c:pt>
                <c:pt idx="3">
                  <c:v>0.43592714621751699</c:v>
                </c:pt>
                <c:pt idx="4">
                  <c:v>0.46048356548693098</c:v>
                </c:pt>
                <c:pt idx="5">
                  <c:v>0.48340790008586099</c:v>
                </c:pt>
                <c:pt idx="6">
                  <c:v>0.50478815951500899</c:v>
                </c:pt>
                <c:pt idx="7">
                  <c:v>0.52481936826533504</c:v>
                </c:pt>
                <c:pt idx="8">
                  <c:v>0.54366176652120202</c:v>
                </c:pt>
                <c:pt idx="9">
                  <c:v>0.56144862563917797</c:v>
                </c:pt>
                <c:pt idx="10">
                  <c:v>0.57829198317332298</c:v>
                </c:pt>
                <c:pt idx="11">
                  <c:v>0.59428692911865999</c:v>
                </c:pt>
                <c:pt idx="12">
                  <c:v>0.60951486182820203</c:v>
                </c:pt>
                <c:pt idx="13">
                  <c:v>0.63794132904902101</c:v>
                </c:pt>
                <c:pt idx="14">
                  <c:v>0.66403141551537204</c:v>
                </c:pt>
                <c:pt idx="15">
                  <c:v>0.688140200103181</c:v>
                </c:pt>
                <c:pt idx="16">
                  <c:v>0.71054749484514201</c:v>
                </c:pt>
                <c:pt idx="17">
                  <c:v>0.73147772278066603</c:v>
                </c:pt>
                <c:pt idx="18">
                  <c:v>0.82120266120650198</c:v>
                </c:pt>
                <c:pt idx="19">
                  <c:v>0.89136799094143904</c:v>
                </c:pt>
                <c:pt idx="20">
                  <c:v>0.94880378472965499</c:v>
                </c:pt>
                <c:pt idx="21">
                  <c:v>0.99742722888386404</c:v>
                </c:pt>
                <c:pt idx="22">
                  <c:v>1.03958620719131</c:v>
                </c:pt>
                <c:pt idx="23">
                  <c:v>1.0767996412472201</c:v>
                </c:pt>
                <c:pt idx="24">
                  <c:v>1.11010695634514</c:v>
                </c:pt>
                <c:pt idx="25">
                  <c:v>1.14025082667304</c:v>
                </c:pt>
                <c:pt idx="26">
                  <c:v>1.3450239951702401</c:v>
                </c:pt>
                <c:pt idx="27">
                  <c:v>1.46851315453813</c:v>
                </c:pt>
                <c:pt idx="28">
                  <c:v>1.5572077239358599</c:v>
                </c:pt>
                <c:pt idx="29">
                  <c:v>1.6264653410493499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2D-4DFB-8C52-99FDFB472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47776"/>
        <c:axId val="707448192"/>
      </c:scatterChart>
      <c:valAx>
        <c:axId val="70744777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400"/>
                  <a:t>D/a</a:t>
                </a:r>
                <a:endParaRPr lang="ja-JP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8192"/>
        <c:crosses val="autoZero"/>
        <c:crossBetween val="midCat"/>
      </c:valAx>
      <c:valAx>
        <c:axId val="707448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400"/>
                  <a:t>Potential Values</a:t>
                </a:r>
                <a:endParaRPr lang="ja-JP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7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198564177688886"/>
          <c:y val="0.45121026662098945"/>
          <c:w val="0.20673230694105993"/>
          <c:h val="0.35309617147176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4755946726348"/>
          <c:y val="3.0003636857579782E-2"/>
          <c:w val="0.83719201137510202"/>
          <c:h val="0.83160668909191637"/>
        </c:manualLayout>
      </c:layout>
      <c:scatterChart>
        <c:scatterStyle val="lineMarker"/>
        <c:varyColors val="0"/>
        <c:ser>
          <c:idx val="1"/>
          <c:order val="0"/>
          <c:tx>
            <c:strRef>
              <c:f>'BOUNDARY-Capacitance'!$G$1</c:f>
              <c:strCache>
                <c:ptCount val="1"/>
                <c:pt idx="0">
                  <c:v>Boundary Integral D(X)Assign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solidFill>
                <a:schemeClr val="bg1"/>
              </a:soli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'BOUNDARY-Capacitance'!$G$2:$G$31</c:f>
              <c:numCache>
                <c:formatCode>General</c:formatCode>
                <c:ptCount val="30"/>
                <c:pt idx="0">
                  <c:v>0.28562187291609897</c:v>
                </c:pt>
                <c:pt idx="1">
                  <c:v>0.28965206353807799</c:v>
                </c:pt>
                <c:pt idx="2">
                  <c:v>0.29594478702658999</c:v>
                </c:pt>
                <c:pt idx="3">
                  <c:v>0.306242164291677</c:v>
                </c:pt>
                <c:pt idx="4">
                  <c:v>0.32616119859228998</c:v>
                </c:pt>
                <c:pt idx="5">
                  <c:v>0.34523766884678803</c:v>
                </c:pt>
                <c:pt idx="6">
                  <c:v>0.36352390974186799</c:v>
                </c:pt>
                <c:pt idx="7">
                  <c:v>0.38106033984539101</c:v>
                </c:pt>
                <c:pt idx="8">
                  <c:v>0.39788310533160598</c:v>
                </c:pt>
                <c:pt idx="9">
                  <c:v>0.41402753234560102</c:v>
                </c:pt>
                <c:pt idx="10">
                  <c:v>0.42952898567619002</c:v>
                </c:pt>
                <c:pt idx="11">
                  <c:v>0.44442265856964702</c:v>
                </c:pt>
                <c:pt idx="12">
                  <c:v>0.458743075533178</c:v>
                </c:pt>
                <c:pt idx="13">
                  <c:v>0.48579620754534097</c:v>
                </c:pt>
                <c:pt idx="14">
                  <c:v>0.51093652098019104</c:v>
                </c:pt>
                <c:pt idx="15">
                  <c:v>0.53438399773130796</c:v>
                </c:pt>
                <c:pt idx="16">
                  <c:v>0.55633021715069297</c:v>
                </c:pt>
                <c:pt idx="17">
                  <c:v>0.57694064968799696</c:v>
                </c:pt>
                <c:pt idx="18">
                  <c:v>0.66431573259677501</c:v>
                </c:pt>
                <c:pt idx="19">
                  <c:v>0.73320227647226199</c:v>
                </c:pt>
                <c:pt idx="20">
                  <c:v>0.78994445933523005</c:v>
                </c:pt>
                <c:pt idx="21">
                  <c:v>0.83814111350338805</c:v>
                </c:pt>
                <c:pt idx="22">
                  <c:v>0.88001123935778902</c:v>
                </c:pt>
                <c:pt idx="23">
                  <c:v>0.91701410811024098</c:v>
                </c:pt>
                <c:pt idx="24">
                  <c:v>0.95015866301353702</c:v>
                </c:pt>
                <c:pt idx="25">
                  <c:v>0.98017075756424699</c:v>
                </c:pt>
                <c:pt idx="26">
                  <c:v>1.1842237055576901</c:v>
                </c:pt>
                <c:pt idx="27">
                  <c:v>1.3073059987379001</c:v>
                </c:pt>
                <c:pt idx="28">
                  <c:v>1.3956960448844999</c:v>
                </c:pt>
                <c:pt idx="29">
                  <c:v>1.46470679756211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3-42B3-BFC7-7DAE04256143}"/>
            </c:ext>
          </c:extLst>
        </c:ser>
        <c:ser>
          <c:idx val="2"/>
          <c:order val="1"/>
          <c:tx>
            <c:strRef>
              <c:f>'BOUNDARY-Capacitance'!$H$1</c:f>
              <c:strCache>
                <c:ptCount val="1"/>
                <c:pt idx="0">
                  <c:v>Boundary Integral V Assign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rgbClr val="7030A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'BOUNDARY-Capacitance'!$H$2:$H$31</c:f>
              <c:numCache>
                <c:formatCode>General</c:formatCode>
                <c:ptCount val="30"/>
                <c:pt idx="0">
                  <c:v>2.9719651697011101E-2</c:v>
                </c:pt>
                <c:pt idx="1">
                  <c:v>6.8151701285934299E-2</c:v>
                </c:pt>
                <c:pt idx="2">
                  <c:v>0.106228221896951</c:v>
                </c:pt>
                <c:pt idx="3">
                  <c:v>0.14615527549276799</c:v>
                </c:pt>
                <c:pt idx="4">
                  <c:v>0.20181741578451201</c:v>
                </c:pt>
                <c:pt idx="5">
                  <c:v>0.24394343798808499</c:v>
                </c:pt>
                <c:pt idx="6">
                  <c:v>0.27884210769248902</c:v>
                </c:pt>
                <c:pt idx="7">
                  <c:v>0.309022478289529</c:v>
                </c:pt>
                <c:pt idx="8">
                  <c:v>0.33580384450274198</c:v>
                </c:pt>
                <c:pt idx="9">
                  <c:v>0.35998466110219601</c:v>
                </c:pt>
                <c:pt idx="10">
                  <c:v>0.38209283615241901</c:v>
                </c:pt>
                <c:pt idx="11">
                  <c:v>0.40249949104621002</c:v>
                </c:pt>
                <c:pt idx="12">
                  <c:v>0.42147758905181398</c:v>
                </c:pt>
                <c:pt idx="13">
                  <c:v>0.45593437653796998</c:v>
                </c:pt>
                <c:pt idx="14">
                  <c:v>0.48665592319546802</c:v>
                </c:pt>
                <c:pt idx="15">
                  <c:v>0.51442839245528305</c:v>
                </c:pt>
                <c:pt idx="16">
                  <c:v>0.53980244829124502</c:v>
                </c:pt>
                <c:pt idx="17">
                  <c:v>0.56318138521407501</c:v>
                </c:pt>
                <c:pt idx="18">
                  <c:v>0.65883655632429905</c:v>
                </c:pt>
                <c:pt idx="19">
                  <c:v>0.73170279009543504</c:v>
                </c:pt>
                <c:pt idx="20">
                  <c:v>0.79072240082825596</c:v>
                </c:pt>
                <c:pt idx="21">
                  <c:v>0.84037952025607399</c:v>
                </c:pt>
                <c:pt idx="22">
                  <c:v>0.883264699289949</c:v>
                </c:pt>
                <c:pt idx="23">
                  <c:v>0.92101650200960605</c:v>
                </c:pt>
                <c:pt idx="24">
                  <c:v>0.954739594141229</c:v>
                </c:pt>
                <c:pt idx="25">
                  <c:v>0.98521502722535703</c:v>
                </c:pt>
                <c:pt idx="26">
                  <c:v>1.19151576802772</c:v>
                </c:pt>
                <c:pt idx="27">
                  <c:v>1.3155827564674301</c:v>
                </c:pt>
                <c:pt idx="28">
                  <c:v>1.40461241465403</c:v>
                </c:pt>
                <c:pt idx="29">
                  <c:v>1.4741012174158099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3-42B3-BFC7-7DAE04256143}"/>
            </c:ext>
          </c:extLst>
        </c:ser>
        <c:ser>
          <c:idx val="3"/>
          <c:order val="2"/>
          <c:tx>
            <c:strRef>
              <c:f>'BOUNDARY-Capacitance'!$K$1</c:f>
              <c:strCache>
                <c:ptCount val="1"/>
                <c:pt idx="0">
                  <c:v>f1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'BOUNDARY-Capacitance'!$K$2:$K$31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A3-42B3-BFC7-7DAE04256143}"/>
            </c:ext>
          </c:extLst>
        </c:ser>
        <c:ser>
          <c:idx val="4"/>
          <c:order val="3"/>
          <c:tx>
            <c:strRef>
              <c:f>'BOUNDARY-Capacitance'!$L$1</c:f>
              <c:strCache>
                <c:ptCount val="1"/>
                <c:pt idx="0">
                  <c:v>f2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'BOUNDARY-Capacitance'!$L$2:$L$31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A3-42B3-BFC7-7DAE04256143}"/>
            </c:ext>
          </c:extLst>
        </c:ser>
        <c:ser>
          <c:idx val="5"/>
          <c:order val="4"/>
          <c:tx>
            <c:strRef>
              <c:f>'BOUNDARY-Capacitance'!$M$1</c:f>
              <c:strCache>
                <c:ptCount val="1"/>
                <c:pt idx="0">
                  <c:v>f3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'BOUNDARY-Capacitance'!$M$2:$M$31</c:f>
              <c:numCache>
                <c:formatCode>General</c:formatCode>
                <c:ptCount val="30"/>
                <c:pt idx="0">
                  <c:v>1.4234064864268585E-2</c:v>
                </c:pt>
                <c:pt idx="1">
                  <c:v>6.3556348583340708E-2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A3-42B3-BFC7-7DAE04256143}"/>
            </c:ext>
          </c:extLst>
        </c:ser>
        <c:ser>
          <c:idx val="0"/>
          <c:order val="5"/>
          <c:tx>
            <c:strRef>
              <c:f>'直流orlowFrequency-Capacitance'!$H$1</c:f>
              <c:strCache>
                <c:ptCount val="1"/>
                <c:pt idx="0">
                  <c:v>Domain Integral Vmax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'直流orlowFrequency-Capacitance'!$H$2:$H$31</c:f>
              <c:numCache>
                <c:formatCode>General</c:formatCode>
                <c:ptCount val="30"/>
                <c:pt idx="0">
                  <c:v>0.41130065846595998</c:v>
                </c:pt>
                <c:pt idx="1">
                  <c:v>0.41617743562237403</c:v>
                </c:pt>
                <c:pt idx="2">
                  <c:v>0.423728267192929</c:v>
                </c:pt>
                <c:pt idx="3">
                  <c:v>0.43592714621751699</c:v>
                </c:pt>
                <c:pt idx="4">
                  <c:v>0.46048356548693098</c:v>
                </c:pt>
                <c:pt idx="5">
                  <c:v>0.48340790008586099</c:v>
                </c:pt>
                <c:pt idx="6">
                  <c:v>0.50478815951500899</c:v>
                </c:pt>
                <c:pt idx="7">
                  <c:v>0.52481936826533504</c:v>
                </c:pt>
                <c:pt idx="8">
                  <c:v>0.54366176652120202</c:v>
                </c:pt>
                <c:pt idx="9">
                  <c:v>0.56144862563917797</c:v>
                </c:pt>
                <c:pt idx="10">
                  <c:v>0.57829198317332298</c:v>
                </c:pt>
                <c:pt idx="11">
                  <c:v>0.59428692911865999</c:v>
                </c:pt>
                <c:pt idx="12">
                  <c:v>0.60951486182820203</c:v>
                </c:pt>
                <c:pt idx="13">
                  <c:v>0.63794132904902101</c:v>
                </c:pt>
                <c:pt idx="14">
                  <c:v>0.66403141551537204</c:v>
                </c:pt>
                <c:pt idx="15">
                  <c:v>0.688140200103181</c:v>
                </c:pt>
                <c:pt idx="16">
                  <c:v>0.71054749484514201</c:v>
                </c:pt>
                <c:pt idx="17">
                  <c:v>0.73147772278066603</c:v>
                </c:pt>
                <c:pt idx="18">
                  <c:v>0.82120266120650198</c:v>
                </c:pt>
                <c:pt idx="19">
                  <c:v>0.89136799094143904</c:v>
                </c:pt>
                <c:pt idx="20">
                  <c:v>0.94880378472965499</c:v>
                </c:pt>
                <c:pt idx="21">
                  <c:v>0.99742722888386404</c:v>
                </c:pt>
                <c:pt idx="22">
                  <c:v>1.03958620719131</c:v>
                </c:pt>
                <c:pt idx="23">
                  <c:v>1.0767996412472201</c:v>
                </c:pt>
                <c:pt idx="24">
                  <c:v>1.11010695634514</c:v>
                </c:pt>
                <c:pt idx="25">
                  <c:v>1.14025082667304</c:v>
                </c:pt>
                <c:pt idx="26">
                  <c:v>1.3450239951702401</c:v>
                </c:pt>
                <c:pt idx="27">
                  <c:v>1.46851315453813</c:v>
                </c:pt>
                <c:pt idx="28">
                  <c:v>1.5572077239358599</c:v>
                </c:pt>
                <c:pt idx="29">
                  <c:v>1.6264653410493499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A3-42B3-BFC7-7DAE04256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47776"/>
        <c:axId val="707448192"/>
      </c:scatterChart>
      <c:valAx>
        <c:axId val="70744777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D/a</a:t>
                </a:r>
                <a:endParaRPr lang="ja-JP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8192"/>
        <c:crosses val="autoZero"/>
        <c:crossBetween val="midCat"/>
        <c:majorUnit val="1"/>
        <c:minorUnit val="1"/>
      </c:valAx>
      <c:valAx>
        <c:axId val="707448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Value</a:t>
                </a:r>
                <a:r>
                  <a:rPr lang="en-US" altLang="ja-JP" sz="1600" baseline="0"/>
                  <a:t> of Funtion</a:t>
                </a:r>
                <a:endParaRPr lang="ja-JP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7776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4713339252159728"/>
          <c:y val="0.49531552830705322"/>
          <c:w val="0.53057005952827174"/>
          <c:h val="0.35309617147176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3987580820691"/>
          <c:y val="2.5551688761774674E-2"/>
          <c:w val="0.85515819006187332"/>
          <c:h val="0.831606689091916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'直流orlowFrequency-Capacitance'!$H$1</c:f>
              <c:strCache>
                <c:ptCount val="1"/>
                <c:pt idx="0">
                  <c:v>Domain Integral Vmax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'直流orlowFrequency-Capacitance'!$H$2:$H$31</c:f>
              <c:numCache>
                <c:formatCode>General</c:formatCode>
                <c:ptCount val="30"/>
                <c:pt idx="0">
                  <c:v>0.41130065846595998</c:v>
                </c:pt>
                <c:pt idx="1">
                  <c:v>0.41617743562237403</c:v>
                </c:pt>
                <c:pt idx="2">
                  <c:v>0.423728267192929</c:v>
                </c:pt>
                <c:pt idx="3">
                  <c:v>0.43592714621751699</c:v>
                </c:pt>
                <c:pt idx="4">
                  <c:v>0.46048356548693098</c:v>
                </c:pt>
                <c:pt idx="5">
                  <c:v>0.48340790008586099</c:v>
                </c:pt>
                <c:pt idx="6">
                  <c:v>0.50478815951500899</c:v>
                </c:pt>
                <c:pt idx="7">
                  <c:v>0.52481936826533504</c:v>
                </c:pt>
                <c:pt idx="8">
                  <c:v>0.54366176652120202</c:v>
                </c:pt>
                <c:pt idx="9">
                  <c:v>0.56144862563917797</c:v>
                </c:pt>
                <c:pt idx="10">
                  <c:v>0.57829198317332298</c:v>
                </c:pt>
                <c:pt idx="11">
                  <c:v>0.59428692911865999</c:v>
                </c:pt>
                <c:pt idx="12">
                  <c:v>0.60951486182820203</c:v>
                </c:pt>
                <c:pt idx="13">
                  <c:v>0.63794132904902101</c:v>
                </c:pt>
                <c:pt idx="14">
                  <c:v>0.66403141551537204</c:v>
                </c:pt>
                <c:pt idx="15">
                  <c:v>0.688140200103181</c:v>
                </c:pt>
                <c:pt idx="16">
                  <c:v>0.71054749484514201</c:v>
                </c:pt>
                <c:pt idx="17">
                  <c:v>0.73147772278066603</c:v>
                </c:pt>
                <c:pt idx="18">
                  <c:v>0.82120266120650198</c:v>
                </c:pt>
                <c:pt idx="19">
                  <c:v>0.89136799094143904</c:v>
                </c:pt>
                <c:pt idx="20">
                  <c:v>0.94880378472965499</c:v>
                </c:pt>
                <c:pt idx="21">
                  <c:v>0.99742722888386404</c:v>
                </c:pt>
                <c:pt idx="22">
                  <c:v>1.03958620719131</c:v>
                </c:pt>
                <c:pt idx="23">
                  <c:v>1.0767996412472201</c:v>
                </c:pt>
                <c:pt idx="24">
                  <c:v>1.11010695634514</c:v>
                </c:pt>
                <c:pt idx="25">
                  <c:v>1.14025082667304</c:v>
                </c:pt>
                <c:pt idx="26">
                  <c:v>1.3450239951702401</c:v>
                </c:pt>
                <c:pt idx="27">
                  <c:v>1.46851315453813</c:v>
                </c:pt>
                <c:pt idx="28">
                  <c:v>1.5572077239358599</c:v>
                </c:pt>
                <c:pt idx="29">
                  <c:v>1.6264653410493499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48-4E4F-ADDE-E127071F1A4F}"/>
            </c:ext>
          </c:extLst>
        </c:ser>
        <c:ser>
          <c:idx val="1"/>
          <c:order val="1"/>
          <c:tx>
            <c:strRef>
              <c:f>'直流orlowFrequency-Capacitance'!$I$1</c:f>
              <c:strCache>
                <c:ptCount val="1"/>
                <c:pt idx="0">
                  <c:v>Domain Integral V 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'直流orlowFrequency-Capacitance'!$I$2:$I$31</c:f>
              <c:numCache>
                <c:formatCode>General</c:formatCode>
                <c:ptCount val="30"/>
                <c:pt idx="0">
                  <c:v>0.22040288123589599</c:v>
                </c:pt>
                <c:pt idx="1">
                  <c:v>0.22635935383245701</c:v>
                </c:pt>
                <c:pt idx="2">
                  <c:v>0.23556707523516099</c:v>
                </c:pt>
                <c:pt idx="3">
                  <c:v>0.25034800513414301</c:v>
                </c:pt>
                <c:pt idx="4">
                  <c:v>0.27799276164442199</c:v>
                </c:pt>
                <c:pt idx="5">
                  <c:v>0.30342185817325901</c:v>
                </c:pt>
                <c:pt idx="6">
                  <c:v>0.32696451674924898</c:v>
                </c:pt>
                <c:pt idx="7">
                  <c:v>0.34888155781250402</c:v>
                </c:pt>
                <c:pt idx="8">
                  <c:v>0.36938314914360698</c:v>
                </c:pt>
                <c:pt idx="9">
                  <c:v>0.38864114009383799</c:v>
                </c:pt>
                <c:pt idx="10">
                  <c:v>0.40679785214736902</c:v>
                </c:pt>
                <c:pt idx="11">
                  <c:v>0.423972482761939</c:v>
                </c:pt>
                <c:pt idx="12">
                  <c:v>0.44026586091969799</c:v>
                </c:pt>
                <c:pt idx="13">
                  <c:v>0.470541047307595</c:v>
                </c:pt>
                <c:pt idx="14">
                  <c:v>0.49817995184333702</c:v>
                </c:pt>
                <c:pt idx="15">
                  <c:v>0.52360517537407203</c:v>
                </c:pt>
                <c:pt idx="16">
                  <c:v>0.54714519121775596</c:v>
                </c:pt>
                <c:pt idx="17">
                  <c:v>0.56906038039571905</c:v>
                </c:pt>
                <c:pt idx="18">
                  <c:v>0.66044068656158395</c:v>
                </c:pt>
                <c:pt idx="19">
                  <c:v>0.73132062423473398</c:v>
                </c:pt>
                <c:pt idx="20">
                  <c:v>0.78923371665144404</c:v>
                </c:pt>
                <c:pt idx="21">
                  <c:v>0.83819852765521796</c:v>
                </c:pt>
                <c:pt idx="22">
                  <c:v>0.88061377194058299</c:v>
                </c:pt>
                <c:pt idx="23">
                  <c:v>0.91802666696443103</c:v>
                </c:pt>
                <c:pt idx="24">
                  <c:v>0.95149364104341405</c:v>
                </c:pt>
                <c:pt idx="25">
                  <c:v>0.98176820115292096</c:v>
                </c:pt>
                <c:pt idx="26">
                  <c:v>1.18716444060986</c:v>
                </c:pt>
                <c:pt idx="27">
                  <c:v>1.3108749837729401</c:v>
                </c:pt>
                <c:pt idx="28">
                  <c:v>1.39968300465222</c:v>
                </c:pt>
                <c:pt idx="29">
                  <c:v>1.4690096022763399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48-4E4F-ADDE-E127071F1A4F}"/>
            </c:ext>
          </c:extLst>
        </c:ser>
        <c:ser>
          <c:idx val="2"/>
          <c:order val="2"/>
          <c:tx>
            <c:strRef>
              <c:f>'直流orlowFrequency-Capacitance'!$J$1</c:f>
              <c:strCache>
                <c:ptCount val="1"/>
                <c:pt idx="0">
                  <c:v>Domain Integral V B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'直流orlowFrequency-Capacitance'!$J$2:$J$31</c:f>
              <c:numCache>
                <c:formatCode>General</c:formatCode>
                <c:ptCount val="30"/>
                <c:pt idx="0">
                  <c:v>2.44361699400546E-3</c:v>
                </c:pt>
                <c:pt idx="1">
                  <c:v>1.3856636926843E-2</c:v>
                </c:pt>
                <c:pt idx="2">
                  <c:v>3.1570153598591902E-2</c:v>
                </c:pt>
                <c:pt idx="3">
                  <c:v>5.9146728100391399E-2</c:v>
                </c:pt>
                <c:pt idx="4">
                  <c:v>0.107997035979463</c:v>
                </c:pt>
                <c:pt idx="5">
                  <c:v>0.150312884418458</c:v>
                </c:pt>
                <c:pt idx="6">
                  <c:v>0.187642835753069</c:v>
                </c:pt>
                <c:pt idx="7">
                  <c:v>0.22104107669200601</c:v>
                </c:pt>
                <c:pt idx="8">
                  <c:v>0.25125844831570499</c:v>
                </c:pt>
                <c:pt idx="9">
                  <c:v>0.27884898587846002</c:v>
                </c:pt>
                <c:pt idx="10">
                  <c:v>0.30423333066274799</c:v>
                </c:pt>
                <c:pt idx="11">
                  <c:v>0.327738448808578</c:v>
                </c:pt>
                <c:pt idx="12">
                  <c:v>0.34962356387517302</c:v>
                </c:pt>
                <c:pt idx="13">
                  <c:v>0.38933179174479798</c:v>
                </c:pt>
                <c:pt idx="14">
                  <c:v>0.42462367007116902</c:v>
                </c:pt>
                <c:pt idx="15">
                  <c:v>0.45638397505082401</c:v>
                </c:pt>
                <c:pt idx="16">
                  <c:v>0.48525562343399897</c:v>
                </c:pt>
                <c:pt idx="17">
                  <c:v>0.51172051975435295</c:v>
                </c:pt>
                <c:pt idx="18">
                  <c:v>0.61853221432673999</c:v>
                </c:pt>
                <c:pt idx="19">
                  <c:v>0.69832478079813198</c:v>
                </c:pt>
                <c:pt idx="20">
                  <c:v>0.76204415747424303</c:v>
                </c:pt>
                <c:pt idx="21">
                  <c:v>0.81509251257161697</c:v>
                </c:pt>
                <c:pt idx="22">
                  <c:v>0.86053645037221804</c:v>
                </c:pt>
                <c:pt idx="23">
                  <c:v>0.90028526131183095</c:v>
                </c:pt>
                <c:pt idx="24">
                  <c:v>0.93560872108939797</c:v>
                </c:pt>
                <c:pt idx="25">
                  <c:v>0.96739422253794505</c:v>
                </c:pt>
                <c:pt idx="26">
                  <c:v>1.1798887621157099</c:v>
                </c:pt>
                <c:pt idx="27">
                  <c:v>1.3060805312612001</c:v>
                </c:pt>
                <c:pt idx="28">
                  <c:v>1.3961297706517199</c:v>
                </c:pt>
                <c:pt idx="29">
                  <c:v>1.46608433076442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48-4E4F-ADDE-E127071F1A4F}"/>
            </c:ext>
          </c:extLst>
        </c:ser>
        <c:ser>
          <c:idx val="3"/>
          <c:order val="3"/>
          <c:tx>
            <c:strRef>
              <c:f>'直流orlowFrequency-Capacitance'!$K$1</c:f>
              <c:strCache>
                <c:ptCount val="1"/>
                <c:pt idx="0">
                  <c:v>f1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'直流orlowFrequency-Capacitance'!$K$2:$K$31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48-4E4F-ADDE-E127071F1A4F}"/>
            </c:ext>
          </c:extLst>
        </c:ser>
        <c:ser>
          <c:idx val="4"/>
          <c:order val="4"/>
          <c:tx>
            <c:strRef>
              <c:f>'直流orlowFrequency-Capacitance'!$L$1</c:f>
              <c:strCache>
                <c:ptCount val="1"/>
                <c:pt idx="0">
                  <c:v>f2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'直流orlowFrequency-Capacitance'!$L$2:$L$31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48-4E4F-ADDE-E127071F1A4F}"/>
            </c:ext>
          </c:extLst>
        </c:ser>
        <c:ser>
          <c:idx val="5"/>
          <c:order val="5"/>
          <c:tx>
            <c:strRef>
              <c:f>'直流orlowFrequency-Capacitance'!$M$1</c:f>
              <c:strCache>
                <c:ptCount val="1"/>
                <c:pt idx="0">
                  <c:v>f3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'直流orlowFrequency-Capacitance'!$M$2:$M$31</c:f>
              <c:numCache>
                <c:formatCode>General</c:formatCode>
                <c:ptCount val="30"/>
                <c:pt idx="0">
                  <c:v>1.4234064864268313E-2</c:v>
                </c:pt>
                <c:pt idx="1">
                  <c:v>6.3556348583340652E-2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48-4E4F-ADDE-E127071F1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47776"/>
        <c:axId val="707448192"/>
      </c:scatterChart>
      <c:valAx>
        <c:axId val="70744777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400"/>
                  <a:t>D/a</a:t>
                </a:r>
                <a:endParaRPr lang="ja-JP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8192"/>
        <c:crosses val="autoZero"/>
        <c:crossBetween val="midCat"/>
        <c:minorUnit val="1"/>
      </c:valAx>
      <c:valAx>
        <c:axId val="707448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400"/>
                  <a:t>Potential Values</a:t>
                </a:r>
                <a:endParaRPr lang="ja-JP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7776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311328395721478"/>
          <c:y val="0.51439109327020394"/>
          <c:w val="0.30994898172192953"/>
          <c:h val="0.32041651656288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[1]Sheet1!$A$2:$A$6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</c:numCache>
            </c:numRef>
          </c:xVal>
          <c:yVal>
            <c:numRef>
              <c:f>[1]Sheet1!$B$2:$B$6</c:f>
              <c:numCache>
                <c:formatCode>General</c:formatCode>
                <c:ptCount val="5"/>
                <c:pt idx="0">
                  <c:v>0.69826195786481904</c:v>
                </c:pt>
                <c:pt idx="1">
                  <c:v>0.72290090014339603</c:v>
                </c:pt>
                <c:pt idx="2">
                  <c:v>0.72853950190957195</c:v>
                </c:pt>
                <c:pt idx="3">
                  <c:v>0.73117285327882897</c:v>
                </c:pt>
                <c:pt idx="4">
                  <c:v>0.73316014571812405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CD-4649-9D2D-87800D575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572768"/>
        <c:axId val="879574016"/>
      </c:scatterChart>
      <c:valAx>
        <c:axId val="879572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9574016"/>
        <c:crosses val="autoZero"/>
        <c:crossBetween val="midCat"/>
      </c:valAx>
      <c:valAx>
        <c:axId val="87957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9572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'BOUNDARY-Inductance'!$O$1</c:f>
              <c:strCache>
                <c:ptCount val="1"/>
                <c:pt idx="0">
                  <c:v>exp(Boundary*pi)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'BOUNDARY-Inductance'!$F$2:$F$26</c:f>
              <c:numCache>
                <c:formatCode>General</c:formatCode>
                <c:ptCount val="25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</c:numCache>
            </c:numRef>
          </c:xVal>
          <c:yVal>
            <c:numRef>
              <c:f>'BOUNDARY-Inductance'!$O$2:$O$26</c:f>
              <c:numCache>
                <c:formatCode>General</c:formatCode>
                <c:ptCount val="25"/>
                <c:pt idx="0">
                  <c:v>2.4529897277931356</c:v>
                </c:pt>
                <c:pt idx="1">
                  <c:v>2.4842450110820251</c:v>
                </c:pt>
                <c:pt idx="2">
                  <c:v>2.5338451441161971</c:v>
                </c:pt>
                <c:pt idx="3">
                  <c:v>2.6171557423306622</c:v>
                </c:pt>
                <c:pt idx="4">
                  <c:v>2.7861636823804656</c:v>
                </c:pt>
                <c:pt idx="5">
                  <c:v>2.9582448139231063</c:v>
                </c:pt>
                <c:pt idx="6">
                  <c:v>3.1331661545365868</c:v>
                </c:pt>
                <c:pt idx="7">
                  <c:v>3.3106229173396233</c:v>
                </c:pt>
                <c:pt idx="8">
                  <c:v>3.4902963292250928</c:v>
                </c:pt>
                <c:pt idx="9">
                  <c:v>3.6718875696440993</c:v>
                </c:pt>
                <c:pt idx="10">
                  <c:v>3.85513145345791</c:v>
                </c:pt>
                <c:pt idx="11">
                  <c:v>4.0397990847999559</c:v>
                </c:pt>
                <c:pt idx="12">
                  <c:v>4.2256955563458156</c:v>
                </c:pt>
                <c:pt idx="13">
                  <c:v>4.6005405007993927</c:v>
                </c:pt>
                <c:pt idx="14">
                  <c:v>4.9786283469666506</c:v>
                </c:pt>
                <c:pt idx="15">
                  <c:v>5.3592114218430833</c:v>
                </c:pt>
                <c:pt idx="16">
                  <c:v>5.7417435764566322</c:v>
                </c:pt>
                <c:pt idx="17">
                  <c:v>6.1258192746792002</c:v>
                </c:pt>
                <c:pt idx="18">
                  <c:v>8.0607727385333163</c:v>
                </c:pt>
                <c:pt idx="19">
                  <c:v>10.008381434125772</c:v>
                </c:pt>
                <c:pt idx="20">
                  <c:v>11.961386981978466</c:v>
                </c:pt>
                <c:pt idx="21">
                  <c:v>13.916816998444013</c:v>
                </c:pt>
                <c:pt idx="22">
                  <c:v>15.87327447912684</c:v>
                </c:pt>
                <c:pt idx="23">
                  <c:v>17.830041961212036</c:v>
                </c:pt>
                <c:pt idx="24">
                  <c:v>19.786729297046939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61-4515-A5A1-B5C6096B3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991216"/>
        <c:axId val="1456990384"/>
      </c:scatterChart>
      <c:valAx>
        <c:axId val="145699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990384"/>
        <c:crosses val="autoZero"/>
        <c:crossBetween val="midCat"/>
      </c:valAx>
      <c:valAx>
        <c:axId val="145699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991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'BOUNDARY-Inductance'!$G$1</c:f>
              <c:strCache>
                <c:ptCount val="1"/>
                <c:pt idx="0">
                  <c:v>Boundary Integral B(X)Assign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'BOUNDARY-Inductance'!$F$2:$F$31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'BOUNDARY-Inductance'!$G$2:$G$31</c:f>
              <c:numCache>
                <c:formatCode>General</c:formatCode>
                <c:ptCount val="30"/>
                <c:pt idx="0">
                  <c:v>0.28562187291609897</c:v>
                </c:pt>
                <c:pt idx="1">
                  <c:v>0.28965206353807799</c:v>
                </c:pt>
                <c:pt idx="2">
                  <c:v>0.29594478702658999</c:v>
                </c:pt>
                <c:pt idx="3">
                  <c:v>0.306242164291677</c:v>
                </c:pt>
                <c:pt idx="4">
                  <c:v>0.32616119859228998</c:v>
                </c:pt>
                <c:pt idx="5">
                  <c:v>0.34523766884678803</c:v>
                </c:pt>
                <c:pt idx="6">
                  <c:v>0.36352390974186799</c:v>
                </c:pt>
                <c:pt idx="7">
                  <c:v>0.38106033984539101</c:v>
                </c:pt>
                <c:pt idx="8">
                  <c:v>0.39788310533160598</c:v>
                </c:pt>
                <c:pt idx="9">
                  <c:v>0.41402753234560102</c:v>
                </c:pt>
                <c:pt idx="10">
                  <c:v>0.42952898567619002</c:v>
                </c:pt>
                <c:pt idx="11">
                  <c:v>0.44442265856964702</c:v>
                </c:pt>
                <c:pt idx="12">
                  <c:v>0.458743075533178</c:v>
                </c:pt>
                <c:pt idx="13">
                  <c:v>0.48579620754534097</c:v>
                </c:pt>
                <c:pt idx="14">
                  <c:v>0.51093652098019104</c:v>
                </c:pt>
                <c:pt idx="15">
                  <c:v>0.53438399773130796</c:v>
                </c:pt>
                <c:pt idx="16">
                  <c:v>0.55633021715069297</c:v>
                </c:pt>
                <c:pt idx="17">
                  <c:v>0.57694064968799696</c:v>
                </c:pt>
                <c:pt idx="18">
                  <c:v>0.66431573259677501</c:v>
                </c:pt>
                <c:pt idx="19">
                  <c:v>0.73320227647226199</c:v>
                </c:pt>
                <c:pt idx="20">
                  <c:v>0.78994445933523005</c:v>
                </c:pt>
                <c:pt idx="21">
                  <c:v>0.83814111350338805</c:v>
                </c:pt>
                <c:pt idx="22">
                  <c:v>0.88001123935778902</c:v>
                </c:pt>
                <c:pt idx="23">
                  <c:v>0.91701410811024098</c:v>
                </c:pt>
                <c:pt idx="24">
                  <c:v>0.95015866301353702</c:v>
                </c:pt>
                <c:pt idx="25">
                  <c:v>0.98017075756424699</c:v>
                </c:pt>
                <c:pt idx="26">
                  <c:v>1.1842237055576901</c:v>
                </c:pt>
                <c:pt idx="27">
                  <c:v>1.3073059987379001</c:v>
                </c:pt>
                <c:pt idx="28">
                  <c:v>1.3956960448844999</c:v>
                </c:pt>
                <c:pt idx="29">
                  <c:v>1.46470679756211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33-4F55-8FC4-70EABFF385FC}"/>
            </c:ext>
          </c:extLst>
        </c:ser>
        <c:ser>
          <c:idx val="1"/>
          <c:order val="1"/>
          <c:tx>
            <c:strRef>
              <c:f>'BOUNDARY-Inductance'!$H$1</c:f>
              <c:strCache>
                <c:ptCount val="1"/>
                <c:pt idx="0">
                  <c:v>Boundary Integral Az Assign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'BOUNDARY-Inductance'!$F$2:$F$31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'BOUNDARY-Inductance'!$H$2:$H$31</c:f>
              <c:numCache>
                <c:formatCode>General</c:formatCode>
                <c:ptCount val="30"/>
                <c:pt idx="0">
                  <c:v>2.9719651697011101E-2</c:v>
                </c:pt>
                <c:pt idx="1">
                  <c:v>6.8151701285934299E-2</c:v>
                </c:pt>
                <c:pt idx="2">
                  <c:v>0.106228221896951</c:v>
                </c:pt>
                <c:pt idx="3">
                  <c:v>0.14615527549276799</c:v>
                </c:pt>
                <c:pt idx="4">
                  <c:v>0.20181741578451201</c:v>
                </c:pt>
                <c:pt idx="5">
                  <c:v>0.24394343798808499</c:v>
                </c:pt>
                <c:pt idx="6">
                  <c:v>0.27884210769248902</c:v>
                </c:pt>
                <c:pt idx="7">
                  <c:v>0.309022478289529</c:v>
                </c:pt>
                <c:pt idx="8">
                  <c:v>0.33580384450274198</c:v>
                </c:pt>
                <c:pt idx="9">
                  <c:v>0.35998466110219601</c:v>
                </c:pt>
                <c:pt idx="10">
                  <c:v>0.38209283615241901</c:v>
                </c:pt>
                <c:pt idx="11">
                  <c:v>0.40249949104621002</c:v>
                </c:pt>
                <c:pt idx="12">
                  <c:v>0.42147758905181398</c:v>
                </c:pt>
                <c:pt idx="13">
                  <c:v>0.45593437653796998</c:v>
                </c:pt>
                <c:pt idx="14">
                  <c:v>0.48665592319546802</c:v>
                </c:pt>
                <c:pt idx="15">
                  <c:v>0.51442839245528305</c:v>
                </c:pt>
                <c:pt idx="16">
                  <c:v>0.53980244829124502</c:v>
                </c:pt>
                <c:pt idx="17">
                  <c:v>0.56318138521407501</c:v>
                </c:pt>
                <c:pt idx="18">
                  <c:v>0.65883655632429905</c:v>
                </c:pt>
                <c:pt idx="19">
                  <c:v>0.73170279009543504</c:v>
                </c:pt>
                <c:pt idx="20">
                  <c:v>0.79072240082825596</c:v>
                </c:pt>
                <c:pt idx="21">
                  <c:v>0.84037952025607399</c:v>
                </c:pt>
                <c:pt idx="22">
                  <c:v>0.883264699289949</c:v>
                </c:pt>
                <c:pt idx="23">
                  <c:v>0.92101650200960605</c:v>
                </c:pt>
                <c:pt idx="24">
                  <c:v>0.954739594141229</c:v>
                </c:pt>
                <c:pt idx="25">
                  <c:v>0.98521502722535703</c:v>
                </c:pt>
                <c:pt idx="26">
                  <c:v>1.19151576802772</c:v>
                </c:pt>
                <c:pt idx="27">
                  <c:v>1.3155827564674301</c:v>
                </c:pt>
                <c:pt idx="28">
                  <c:v>1.40461241465403</c:v>
                </c:pt>
                <c:pt idx="29">
                  <c:v>1.4741012174158099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33-4F55-8FC4-70EABFF38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8545071"/>
        <c:axId val="1398547567"/>
      </c:scatterChart>
      <c:valAx>
        <c:axId val="139854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8547567"/>
        <c:crosses val="autoZero"/>
        <c:crossBetween val="midCat"/>
      </c:valAx>
      <c:valAx>
        <c:axId val="139854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8545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334011373578303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'BOUNDARY-Inductance'!$Q$1</c:f>
              <c:strCache>
                <c:ptCount val="1"/>
                <c:pt idx="0">
                  <c:v>exp(Boundary Integral AzAssign*pi)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'BOUNDARY-Inductance'!$F$2:$F$31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'BOUNDARY-Inductance'!$Q$2:$Q$31</c:f>
              <c:numCache>
                <c:formatCode>General</c:formatCode>
                <c:ptCount val="30"/>
                <c:pt idx="0">
                  <c:v>1.0978646209401977</c:v>
                </c:pt>
                <c:pt idx="1">
                  <c:v>1.2387525734159597</c:v>
                </c:pt>
                <c:pt idx="2">
                  <c:v>1.3961602660554302</c:v>
                </c:pt>
                <c:pt idx="3">
                  <c:v>1.5827444593232638</c:v>
                </c:pt>
                <c:pt idx="4">
                  <c:v>1.8851890559323532</c:v>
                </c:pt>
                <c:pt idx="5">
                  <c:v>2.1519424786163408</c:v>
                </c:pt>
                <c:pt idx="6">
                  <c:v>2.4012953406806923</c:v>
                </c:pt>
                <c:pt idx="7">
                  <c:v>2.6401157148718126</c:v>
                </c:pt>
                <c:pt idx="8">
                  <c:v>2.8718570921205981</c:v>
                </c:pt>
                <c:pt idx="9">
                  <c:v>3.0985218237532006</c:v>
                </c:pt>
                <c:pt idx="10">
                  <c:v>3.321378963166683</c:v>
                </c:pt>
                <c:pt idx="11">
                  <c:v>3.5412842510712395</c:v>
                </c:pt>
                <c:pt idx="12">
                  <c:v>3.7588418728560598</c:v>
                </c:pt>
                <c:pt idx="13">
                  <c:v>4.1885729359865831</c:v>
                </c:pt>
                <c:pt idx="14">
                  <c:v>4.6129827869047348</c:v>
                </c:pt>
                <c:pt idx="15">
                  <c:v>5.0335447548000447</c:v>
                </c:pt>
                <c:pt idx="16">
                  <c:v>5.4512198315943143</c:v>
                </c:pt>
                <c:pt idx="17">
                  <c:v>5.8666660157662847</c:v>
                </c:pt>
                <c:pt idx="18">
                  <c:v>7.9232072943927347</c:v>
                </c:pt>
                <c:pt idx="19">
                  <c:v>9.9613450730657238</c:v>
                </c:pt>
                <c:pt idx="20">
                  <c:v>11.990656067962485</c:v>
                </c:pt>
                <c:pt idx="21">
                  <c:v>14.015027223421781</c:v>
                </c:pt>
                <c:pt idx="22">
                  <c:v>16.036347915766612</c:v>
                </c:pt>
                <c:pt idx="23">
                  <c:v>18.055650385654683</c:v>
                </c:pt>
                <c:pt idx="24">
                  <c:v>20.073547329453881</c:v>
                </c:pt>
                <c:pt idx="25">
                  <c:v>22.090425773510045</c:v>
                </c:pt>
                <c:pt idx="26">
                  <c:v>42.235334599362865</c:v>
                </c:pt>
                <c:pt idx="27">
                  <c:v>62.366303587422941</c:v>
                </c:pt>
                <c:pt idx="28">
                  <c:v>82.493544600964384</c:v>
                </c:pt>
                <c:pt idx="29">
                  <c:v>102.61925187906375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0E-4B3B-8AF6-5D7A818AB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15936"/>
        <c:axId val="560013024"/>
      </c:scatterChart>
      <c:valAx>
        <c:axId val="56001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13024"/>
        <c:crosses val="autoZero"/>
        <c:crossBetween val="midCat"/>
      </c:valAx>
      <c:valAx>
        <c:axId val="56001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1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4755946726348"/>
          <c:y val="3.0003636857579782E-2"/>
          <c:w val="0.83719201137510202"/>
          <c:h val="0.77217347831521055"/>
        </c:manualLayout>
      </c:layout>
      <c:scatterChart>
        <c:scatterStyle val="lineMarker"/>
        <c:varyColors val="0"/>
        <c:ser>
          <c:idx val="1"/>
          <c:order val="0"/>
          <c:tx>
            <c:strRef>
              <c:f>'BOUNDARY-Inductance'!$G$1</c:f>
              <c:strCache>
                <c:ptCount val="1"/>
                <c:pt idx="0">
                  <c:v>Boundary Integral B(X)Assign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9"/>
            <c:spPr>
              <a:solidFill>
                <a:schemeClr val="bg1"/>
              </a:soli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'BOUNDARY-Inductance'!$G$2:$G$31</c:f>
              <c:numCache>
                <c:formatCode>General</c:formatCode>
                <c:ptCount val="30"/>
                <c:pt idx="0">
                  <c:v>0.28562187291609897</c:v>
                </c:pt>
                <c:pt idx="1">
                  <c:v>0.28965206353807799</c:v>
                </c:pt>
                <c:pt idx="2">
                  <c:v>0.29594478702658999</c:v>
                </c:pt>
                <c:pt idx="3">
                  <c:v>0.306242164291677</c:v>
                </c:pt>
                <c:pt idx="4">
                  <c:v>0.32616119859228998</c:v>
                </c:pt>
                <c:pt idx="5">
                  <c:v>0.34523766884678803</c:v>
                </c:pt>
                <c:pt idx="6">
                  <c:v>0.36352390974186799</c:v>
                </c:pt>
                <c:pt idx="7">
                  <c:v>0.38106033984539101</c:v>
                </c:pt>
                <c:pt idx="8">
                  <c:v>0.39788310533160598</c:v>
                </c:pt>
                <c:pt idx="9">
                  <c:v>0.41402753234560102</c:v>
                </c:pt>
                <c:pt idx="10">
                  <c:v>0.42952898567619002</c:v>
                </c:pt>
                <c:pt idx="11">
                  <c:v>0.44442265856964702</c:v>
                </c:pt>
                <c:pt idx="12">
                  <c:v>0.458743075533178</c:v>
                </c:pt>
                <c:pt idx="13">
                  <c:v>0.48579620754534097</c:v>
                </c:pt>
                <c:pt idx="14">
                  <c:v>0.51093652098019104</c:v>
                </c:pt>
                <c:pt idx="15">
                  <c:v>0.53438399773130796</c:v>
                </c:pt>
                <c:pt idx="16">
                  <c:v>0.55633021715069297</c:v>
                </c:pt>
                <c:pt idx="17">
                  <c:v>0.57694064968799696</c:v>
                </c:pt>
                <c:pt idx="18">
                  <c:v>0.66431573259677501</c:v>
                </c:pt>
                <c:pt idx="19">
                  <c:v>0.73320227647226199</c:v>
                </c:pt>
                <c:pt idx="20">
                  <c:v>0.78994445933523005</c:v>
                </c:pt>
                <c:pt idx="21">
                  <c:v>0.83814111350338805</c:v>
                </c:pt>
                <c:pt idx="22">
                  <c:v>0.88001123935778902</c:v>
                </c:pt>
                <c:pt idx="23">
                  <c:v>0.91701410811024098</c:v>
                </c:pt>
                <c:pt idx="24">
                  <c:v>0.95015866301353702</c:v>
                </c:pt>
                <c:pt idx="25">
                  <c:v>0.98017075756424699</c:v>
                </c:pt>
                <c:pt idx="26">
                  <c:v>1.1842237055576901</c:v>
                </c:pt>
                <c:pt idx="27">
                  <c:v>1.3073059987379001</c:v>
                </c:pt>
                <c:pt idx="28">
                  <c:v>1.3956960448844999</c:v>
                </c:pt>
                <c:pt idx="29">
                  <c:v>1.46470679756211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D8-4CCD-B76A-514C54EF609B}"/>
            </c:ext>
          </c:extLst>
        </c:ser>
        <c:ser>
          <c:idx val="2"/>
          <c:order val="1"/>
          <c:tx>
            <c:strRef>
              <c:f>'BOUNDARY-Inductance'!$J$1</c:f>
              <c:strCache>
                <c:ptCount val="1"/>
                <c:pt idx="0">
                  <c:v>f1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'BOUNDARY-Inductance'!$J$2:$J$31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D8-4CCD-B76A-514C54EF609B}"/>
            </c:ext>
          </c:extLst>
        </c:ser>
        <c:ser>
          <c:idx val="3"/>
          <c:order val="2"/>
          <c:tx>
            <c:strRef>
              <c:f>'BOUNDARY-Inductance'!$K$1</c:f>
              <c:strCache>
                <c:ptCount val="1"/>
                <c:pt idx="0">
                  <c:v>f2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'BOUNDARY-Inductance'!$K$2:$K$31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D8-4CCD-B76A-514C54EF609B}"/>
            </c:ext>
          </c:extLst>
        </c:ser>
        <c:ser>
          <c:idx val="4"/>
          <c:order val="3"/>
          <c:tx>
            <c:strRef>
              <c:f>'BOUNDARY-Inductance'!$L$1</c:f>
              <c:strCache>
                <c:ptCount val="1"/>
                <c:pt idx="0">
                  <c:v>f3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'BOUNDARY-Inductance'!$L$2:$L$31</c:f>
              <c:numCache>
                <c:formatCode>General</c:formatCode>
                <c:ptCount val="30"/>
                <c:pt idx="0">
                  <c:v>1.4234064864268585E-2</c:v>
                </c:pt>
                <c:pt idx="1">
                  <c:v>6.3556348583340708E-2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D8-4CCD-B76A-514C54EF609B}"/>
            </c:ext>
          </c:extLst>
        </c:ser>
        <c:ser>
          <c:idx val="0"/>
          <c:order val="4"/>
          <c:tx>
            <c:strRef>
              <c:f>'直流orlowFrequency-Inductance'!$H$1</c:f>
              <c:strCache>
                <c:ptCount val="1"/>
                <c:pt idx="0">
                  <c:v>Domain Integral Φmax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'直流orlowFrequency-Inductance'!$H$2:$H$31</c:f>
              <c:numCache>
                <c:formatCode>General</c:formatCode>
                <c:ptCount val="30"/>
                <c:pt idx="0">
                  <c:v>0.41130065846595998</c:v>
                </c:pt>
                <c:pt idx="1">
                  <c:v>0.41617743562237403</c:v>
                </c:pt>
                <c:pt idx="2">
                  <c:v>0.423728267192929</c:v>
                </c:pt>
                <c:pt idx="3">
                  <c:v>0.43592714621751699</c:v>
                </c:pt>
                <c:pt idx="4">
                  <c:v>0.46048356548693098</c:v>
                </c:pt>
                <c:pt idx="5">
                  <c:v>0.48340790008586099</c:v>
                </c:pt>
                <c:pt idx="6">
                  <c:v>0.50478815951500899</c:v>
                </c:pt>
                <c:pt idx="7">
                  <c:v>0.52481936826533504</c:v>
                </c:pt>
                <c:pt idx="8">
                  <c:v>0.54366176652120202</c:v>
                </c:pt>
                <c:pt idx="9">
                  <c:v>0.56144862563917797</c:v>
                </c:pt>
                <c:pt idx="10">
                  <c:v>0.57829198317332298</c:v>
                </c:pt>
                <c:pt idx="11">
                  <c:v>0.59428692911865999</c:v>
                </c:pt>
                <c:pt idx="12">
                  <c:v>0.60951486182820203</c:v>
                </c:pt>
                <c:pt idx="13">
                  <c:v>0.63794132904902101</c:v>
                </c:pt>
                <c:pt idx="14">
                  <c:v>0.66403141551537204</c:v>
                </c:pt>
                <c:pt idx="15">
                  <c:v>0.688140200103181</c:v>
                </c:pt>
                <c:pt idx="16">
                  <c:v>0.71054749484514201</c:v>
                </c:pt>
                <c:pt idx="17">
                  <c:v>0.73147772278066603</c:v>
                </c:pt>
                <c:pt idx="18">
                  <c:v>0.82120266120650198</c:v>
                </c:pt>
                <c:pt idx="19">
                  <c:v>0.89136799094143904</c:v>
                </c:pt>
                <c:pt idx="20">
                  <c:v>0.94880378472965499</c:v>
                </c:pt>
                <c:pt idx="21">
                  <c:v>0.99742722888386404</c:v>
                </c:pt>
                <c:pt idx="22">
                  <c:v>1.03958620719131</c:v>
                </c:pt>
                <c:pt idx="23">
                  <c:v>1.0767996412472201</c:v>
                </c:pt>
                <c:pt idx="24">
                  <c:v>1.11010695634514</c:v>
                </c:pt>
                <c:pt idx="25">
                  <c:v>1.14025082667304</c:v>
                </c:pt>
                <c:pt idx="26">
                  <c:v>1.3450239951702401</c:v>
                </c:pt>
                <c:pt idx="27">
                  <c:v>1.46851315453813</c:v>
                </c:pt>
                <c:pt idx="28">
                  <c:v>1.5572077239358599</c:v>
                </c:pt>
                <c:pt idx="29">
                  <c:v>1.6264653410493499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D8-4CCD-B76A-514C54EF6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47776"/>
        <c:axId val="707448192"/>
      </c:scatterChart>
      <c:valAx>
        <c:axId val="70744777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/>
                  <a:t>D/a</a:t>
                </a:r>
                <a:endParaRPr lang="ja-JP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8192"/>
        <c:crosses val="autoZero"/>
        <c:crossBetween val="midCat"/>
        <c:minorUnit val="2"/>
      </c:valAx>
      <c:valAx>
        <c:axId val="707448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/>
                  <a:t>Value</a:t>
                </a:r>
                <a:r>
                  <a:rPr lang="en-US" altLang="ja-JP" sz="1200" baseline="0"/>
                  <a:t> of Funtion</a:t>
                </a:r>
                <a:endParaRPr lang="ja-JP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7776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974616186675293"/>
          <c:y val="0.47415139774194892"/>
          <c:w val="0.47457825477294796"/>
          <c:h val="0.315000958213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'直流orlowFrequency-Inductance'!$P$1</c:f>
              <c:strCache>
                <c:ptCount val="1"/>
                <c:pt idx="0">
                  <c:v>exp((ΔP-DC)*PI)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'直流orlowFrequency-Inductance'!$F$2:$F$21</c:f>
              <c:numCache>
                <c:formatCode>General</c:formatCode>
                <c:ptCount val="2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'直流orlowFrequency-Inductance'!$P$2:$P$21</c:f>
              <c:numCache>
                <c:formatCode>General</c:formatCode>
                <c:ptCount val="20"/>
                <c:pt idx="0">
                  <c:v>3.3149158976801432</c:v>
                </c:pt>
                <c:pt idx="1">
                  <c:v>3.3695223000898484</c:v>
                </c:pt>
                <c:pt idx="2">
                  <c:v>3.4556855905087938</c:v>
                </c:pt>
                <c:pt idx="3">
                  <c:v>3.5991421462253066</c:v>
                </c:pt>
                <c:pt idx="4">
                  <c:v>3.8855410310660541</c:v>
                </c:pt>
                <c:pt idx="5">
                  <c:v>4.1713177421081618</c:v>
                </c:pt>
                <c:pt idx="6">
                  <c:v>4.4565344999841674</c:v>
                </c:pt>
                <c:pt idx="7">
                  <c:v>4.7412392117130802</c:v>
                </c:pt>
                <c:pt idx="8">
                  <c:v>5.0254717051558266</c:v>
                </c:pt>
                <c:pt idx="9">
                  <c:v>5.3092652302540797</c:v>
                </c:pt>
                <c:pt idx="10">
                  <c:v>5.5926478615083681</c:v>
                </c:pt>
                <c:pt idx="11">
                  <c:v>5.8756446242032085</c:v>
                </c:pt>
                <c:pt idx="12">
                  <c:v>6.1582768413563409</c:v>
                </c:pt>
                <c:pt idx="13">
                  <c:v>6.7225202953632186</c:v>
                </c:pt>
                <c:pt idx="14">
                  <c:v>7.2855094347278859</c:v>
                </c:pt>
                <c:pt idx="15">
                  <c:v>7.8473487817988774</c:v>
                </c:pt>
                <c:pt idx="16">
                  <c:v>8.408129125968669</c:v>
                </c:pt>
                <c:pt idx="17">
                  <c:v>8.967927439563038</c:v>
                </c:pt>
                <c:pt idx="18">
                  <c:v>11.754205688777889</c:v>
                </c:pt>
                <c:pt idx="19">
                  <c:v>14.523108204097916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2F-42ED-A941-028088FD6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654479"/>
        <c:axId val="452651567"/>
      </c:scatterChart>
      <c:valAx>
        <c:axId val="452654479"/>
        <c:scaling>
          <c:orientation val="minMax"/>
          <c:max val="7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651567"/>
        <c:crosses val="autoZero"/>
        <c:crossBetween val="midCat"/>
      </c:valAx>
      <c:valAx>
        <c:axId val="452651567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654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'BOUNDARY-Capacitance'!$G$1</c:f>
              <c:strCache>
                <c:ptCount val="1"/>
                <c:pt idx="0">
                  <c:v>Boundary Integral D(X)Assign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'BOUNDARY-Capacitance'!$G$2:$G$31</c:f>
              <c:numCache>
                <c:formatCode>General</c:formatCode>
                <c:ptCount val="30"/>
                <c:pt idx="0">
                  <c:v>0.28562187291609897</c:v>
                </c:pt>
                <c:pt idx="1">
                  <c:v>0.28965206353807799</c:v>
                </c:pt>
                <c:pt idx="2">
                  <c:v>0.29594478702658999</c:v>
                </c:pt>
                <c:pt idx="3">
                  <c:v>0.306242164291677</c:v>
                </c:pt>
                <c:pt idx="4">
                  <c:v>0.32616119859228998</c:v>
                </c:pt>
                <c:pt idx="5">
                  <c:v>0.34523766884678803</c:v>
                </c:pt>
                <c:pt idx="6">
                  <c:v>0.36352390974186799</c:v>
                </c:pt>
                <c:pt idx="7">
                  <c:v>0.38106033984539101</c:v>
                </c:pt>
                <c:pt idx="8">
                  <c:v>0.39788310533160598</c:v>
                </c:pt>
                <c:pt idx="9">
                  <c:v>0.41402753234560102</c:v>
                </c:pt>
                <c:pt idx="10">
                  <c:v>0.42952898567619002</c:v>
                </c:pt>
                <c:pt idx="11">
                  <c:v>0.44442265856964702</c:v>
                </c:pt>
                <c:pt idx="12">
                  <c:v>0.458743075533178</c:v>
                </c:pt>
                <c:pt idx="13">
                  <c:v>0.48579620754534097</c:v>
                </c:pt>
                <c:pt idx="14">
                  <c:v>0.51093652098019104</c:v>
                </c:pt>
                <c:pt idx="15">
                  <c:v>0.53438399773130796</c:v>
                </c:pt>
                <c:pt idx="16">
                  <c:v>0.55633021715069297</c:v>
                </c:pt>
                <c:pt idx="17">
                  <c:v>0.57694064968799696</c:v>
                </c:pt>
                <c:pt idx="18">
                  <c:v>0.66431573259677501</c:v>
                </c:pt>
                <c:pt idx="19">
                  <c:v>0.73320227647226199</c:v>
                </c:pt>
                <c:pt idx="20">
                  <c:v>0.78994445933523005</c:v>
                </c:pt>
                <c:pt idx="21">
                  <c:v>0.83814111350338805</c:v>
                </c:pt>
                <c:pt idx="22">
                  <c:v>0.88001123935778902</c:v>
                </c:pt>
                <c:pt idx="23">
                  <c:v>0.91701410811024098</c:v>
                </c:pt>
                <c:pt idx="24">
                  <c:v>0.95015866301353702</c:v>
                </c:pt>
                <c:pt idx="25">
                  <c:v>0.98017075756424699</c:v>
                </c:pt>
                <c:pt idx="26">
                  <c:v>1.1842237055576901</c:v>
                </c:pt>
                <c:pt idx="27">
                  <c:v>1.3073059987379001</c:v>
                </c:pt>
                <c:pt idx="28">
                  <c:v>1.3956960448844999</c:v>
                </c:pt>
                <c:pt idx="29">
                  <c:v>1.46470679756211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EF-42F1-84B5-D0276678A770}"/>
            </c:ext>
          </c:extLst>
        </c:ser>
        <c:ser>
          <c:idx val="1"/>
          <c:order val="1"/>
          <c:tx>
            <c:strRef>
              <c:f>'BOUNDARY-Capacitance'!$K$1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'BOUNDARY-Capacitance'!$K$2:$K$31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EF-42F1-84B5-D0276678A770}"/>
            </c:ext>
          </c:extLst>
        </c:ser>
        <c:ser>
          <c:idx val="2"/>
          <c:order val="2"/>
          <c:tx>
            <c:strRef>
              <c:f>'BOUNDARY-Capacitance'!$L$1</c:f>
              <c:strCache>
                <c:ptCount val="1"/>
                <c:pt idx="0">
                  <c:v>f2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'BOUNDARY-Capacitance'!$L$2:$L$31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EF-42F1-84B5-D0276678A770}"/>
            </c:ext>
          </c:extLst>
        </c:ser>
        <c:ser>
          <c:idx val="3"/>
          <c:order val="3"/>
          <c:tx>
            <c:strRef>
              <c:f>'BOUNDARY-Capacitance'!$M$1</c:f>
              <c:strCache>
                <c:ptCount val="1"/>
                <c:pt idx="0">
                  <c:v>f3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'BOUNDARY-Capacitance'!$M$2:$M$31</c:f>
              <c:numCache>
                <c:formatCode>General</c:formatCode>
                <c:ptCount val="30"/>
                <c:pt idx="0">
                  <c:v>1.4234064864268585E-2</c:v>
                </c:pt>
                <c:pt idx="1">
                  <c:v>6.3556348583340708E-2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EF-42F1-84B5-D0276678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37936"/>
        <c:axId val="69838352"/>
      </c:scatterChart>
      <c:valAx>
        <c:axId val="69837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38352"/>
        <c:crosses val="autoZero"/>
        <c:crossBetween val="midCat"/>
      </c:valAx>
      <c:valAx>
        <c:axId val="6983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37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4009066467179E-2"/>
          <c:y val="3.1602665051483951E-2"/>
          <c:w val="0.86316808450100868"/>
          <c:h val="0.82148253583686659"/>
        </c:manualLayout>
      </c:layout>
      <c:scatterChart>
        <c:scatterStyle val="lineMarker"/>
        <c:varyColors val="0"/>
        <c:ser>
          <c:idx val="1"/>
          <c:order val="0"/>
          <c:tx>
            <c:strRef>
              <c:f>'BOUNDARY-Capacitance'!$G$1</c:f>
              <c:strCache>
                <c:ptCount val="1"/>
                <c:pt idx="0">
                  <c:v>Boundary Integral D(X)Assign</c:v>
                </c:pt>
              </c:strCache>
            </c:strRef>
          </c:tx>
          <c:spPr>
            <a:ln w="38100"/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'BOUNDARY-Capacitance'!$G$2:$G$31</c:f>
              <c:numCache>
                <c:formatCode>General</c:formatCode>
                <c:ptCount val="30"/>
                <c:pt idx="0">
                  <c:v>0.28562187291609897</c:v>
                </c:pt>
                <c:pt idx="1">
                  <c:v>0.28965206353807799</c:v>
                </c:pt>
                <c:pt idx="2">
                  <c:v>0.29594478702658999</c:v>
                </c:pt>
                <c:pt idx="3">
                  <c:v>0.306242164291677</c:v>
                </c:pt>
                <c:pt idx="4">
                  <c:v>0.32616119859228998</c:v>
                </c:pt>
                <c:pt idx="5">
                  <c:v>0.34523766884678803</c:v>
                </c:pt>
                <c:pt idx="6">
                  <c:v>0.36352390974186799</c:v>
                </c:pt>
                <c:pt idx="7">
                  <c:v>0.38106033984539101</c:v>
                </c:pt>
                <c:pt idx="8">
                  <c:v>0.39788310533160598</c:v>
                </c:pt>
                <c:pt idx="9">
                  <c:v>0.41402753234560102</c:v>
                </c:pt>
                <c:pt idx="10">
                  <c:v>0.42952898567619002</c:v>
                </c:pt>
                <c:pt idx="11">
                  <c:v>0.44442265856964702</c:v>
                </c:pt>
                <c:pt idx="12">
                  <c:v>0.458743075533178</c:v>
                </c:pt>
                <c:pt idx="13">
                  <c:v>0.48579620754534097</c:v>
                </c:pt>
                <c:pt idx="14">
                  <c:v>0.51093652098019104</c:v>
                </c:pt>
                <c:pt idx="15">
                  <c:v>0.53438399773130796</c:v>
                </c:pt>
                <c:pt idx="16">
                  <c:v>0.55633021715069297</c:v>
                </c:pt>
                <c:pt idx="17">
                  <c:v>0.57694064968799696</c:v>
                </c:pt>
                <c:pt idx="18">
                  <c:v>0.66431573259677501</c:v>
                </c:pt>
                <c:pt idx="19">
                  <c:v>0.73320227647226199</c:v>
                </c:pt>
                <c:pt idx="20">
                  <c:v>0.78994445933523005</c:v>
                </c:pt>
                <c:pt idx="21">
                  <c:v>0.83814111350338805</c:v>
                </c:pt>
                <c:pt idx="22">
                  <c:v>0.88001123935778902</c:v>
                </c:pt>
                <c:pt idx="23">
                  <c:v>0.91701410811024098</c:v>
                </c:pt>
                <c:pt idx="24">
                  <c:v>0.95015866301353702</c:v>
                </c:pt>
                <c:pt idx="25">
                  <c:v>0.98017075756424699</c:v>
                </c:pt>
                <c:pt idx="26">
                  <c:v>1.1842237055576901</c:v>
                </c:pt>
                <c:pt idx="27">
                  <c:v>1.3073059987379001</c:v>
                </c:pt>
                <c:pt idx="28">
                  <c:v>1.3956960448844999</c:v>
                </c:pt>
                <c:pt idx="29">
                  <c:v>1.46470679756211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FA-4311-AB27-98D2487FDFC1}"/>
            </c:ext>
          </c:extLst>
        </c:ser>
        <c:ser>
          <c:idx val="2"/>
          <c:order val="1"/>
          <c:tx>
            <c:strRef>
              <c:f>'BOUNDARY-Capacitance'!$K$1</c:f>
              <c:strCache>
                <c:ptCount val="1"/>
                <c:pt idx="0">
                  <c:v>f1</c:v>
                </c:pt>
              </c:strCache>
            </c:strRef>
          </c:tx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'BOUNDARY-Capacitance'!$K$2:$K$31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FA-4311-AB27-98D2487FDFC1}"/>
            </c:ext>
          </c:extLst>
        </c:ser>
        <c:ser>
          <c:idx val="3"/>
          <c:order val="2"/>
          <c:tx>
            <c:strRef>
              <c:f>'BOUNDARY-Capacitance'!$L$1</c:f>
              <c:strCache>
                <c:ptCount val="1"/>
                <c:pt idx="0">
                  <c:v>f2</c:v>
                </c:pt>
              </c:strCache>
            </c:strRef>
          </c:tx>
          <c:marker>
            <c:symbol val="triangle"/>
            <c:size val="6"/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'BOUNDARY-Capacitance'!$L$2:$L$31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FA-4311-AB27-98D2487FDFC1}"/>
            </c:ext>
          </c:extLst>
        </c:ser>
        <c:ser>
          <c:idx val="4"/>
          <c:order val="3"/>
          <c:tx>
            <c:strRef>
              <c:f>'BOUNDARY-Capacitance'!$M$1</c:f>
              <c:strCache>
                <c:ptCount val="1"/>
                <c:pt idx="0">
                  <c:v>f3</c:v>
                </c:pt>
              </c:strCache>
            </c:strRef>
          </c:tx>
          <c:marker>
            <c:symbol val="square"/>
            <c:size val="6"/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'BOUNDARY-Capacitance'!$M$2:$M$31</c:f>
              <c:numCache>
                <c:formatCode>General</c:formatCode>
                <c:ptCount val="30"/>
                <c:pt idx="0">
                  <c:v>1.4234064864268585E-2</c:v>
                </c:pt>
                <c:pt idx="1">
                  <c:v>6.3556348583340708E-2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FA-4311-AB27-98D2487FDFC1}"/>
            </c:ext>
          </c:extLst>
        </c:ser>
        <c:ser>
          <c:idx val="0"/>
          <c:order val="4"/>
          <c:tx>
            <c:strRef>
              <c:f>'直流orlowFrequency-Capacitance'!$H$1</c:f>
              <c:strCache>
                <c:ptCount val="1"/>
                <c:pt idx="0">
                  <c:v>Domain Integral Vmax</c:v>
                </c:pt>
              </c:strCache>
            </c:strRef>
          </c:tx>
          <c:spPr>
            <a:ln w="25400"/>
          </c:spPr>
          <c:marker>
            <c:symbol val="diamond"/>
            <c:size val="8"/>
            <c:spPr>
              <a:solidFill>
                <a:schemeClr val="bg1"/>
              </a:solidFill>
            </c:spPr>
          </c:marker>
          <c:xVal>
            <c:numRef>
              <c:f>'直流orlowFrequency-Capacitance'!$F$2:$F$32</c:f>
              <c:numCache>
                <c:formatCode>General</c:formatCode>
                <c:ptCount val="31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'直流orlowFrequency-Capacitance'!$H$2:$H$32</c:f>
              <c:numCache>
                <c:formatCode>General</c:formatCode>
                <c:ptCount val="31"/>
                <c:pt idx="0">
                  <c:v>0.41130065846595998</c:v>
                </c:pt>
                <c:pt idx="1">
                  <c:v>0.41617743562237403</c:v>
                </c:pt>
                <c:pt idx="2">
                  <c:v>0.423728267192929</c:v>
                </c:pt>
                <c:pt idx="3">
                  <c:v>0.43592714621751699</c:v>
                </c:pt>
                <c:pt idx="4">
                  <c:v>0.46048356548693098</c:v>
                </c:pt>
                <c:pt idx="5">
                  <c:v>0.48340790008586099</c:v>
                </c:pt>
                <c:pt idx="6">
                  <c:v>0.50478815951500899</c:v>
                </c:pt>
                <c:pt idx="7">
                  <c:v>0.52481936826533504</c:v>
                </c:pt>
                <c:pt idx="8">
                  <c:v>0.54366176652120202</c:v>
                </c:pt>
                <c:pt idx="9">
                  <c:v>0.56144862563917797</c:v>
                </c:pt>
                <c:pt idx="10">
                  <c:v>0.57829198317332298</c:v>
                </c:pt>
                <c:pt idx="11">
                  <c:v>0.59428692911865999</c:v>
                </c:pt>
                <c:pt idx="12">
                  <c:v>0.60951486182820203</c:v>
                </c:pt>
                <c:pt idx="13">
                  <c:v>0.63794132904902101</c:v>
                </c:pt>
                <c:pt idx="14">
                  <c:v>0.66403141551537204</c:v>
                </c:pt>
                <c:pt idx="15">
                  <c:v>0.688140200103181</c:v>
                </c:pt>
                <c:pt idx="16">
                  <c:v>0.71054749484514201</c:v>
                </c:pt>
                <c:pt idx="17">
                  <c:v>0.73147772278066603</c:v>
                </c:pt>
                <c:pt idx="18">
                  <c:v>0.82120266120650198</c:v>
                </c:pt>
                <c:pt idx="19">
                  <c:v>0.89136799094143904</c:v>
                </c:pt>
                <c:pt idx="20">
                  <c:v>0.94880378472965499</c:v>
                </c:pt>
                <c:pt idx="21">
                  <c:v>0.99742722888386404</c:v>
                </c:pt>
                <c:pt idx="22">
                  <c:v>1.03958620719131</c:v>
                </c:pt>
                <c:pt idx="23">
                  <c:v>1.0767996412472201</c:v>
                </c:pt>
                <c:pt idx="24">
                  <c:v>1.11010695634514</c:v>
                </c:pt>
                <c:pt idx="25">
                  <c:v>1.14025082667304</c:v>
                </c:pt>
                <c:pt idx="26">
                  <c:v>1.3450239951702401</c:v>
                </c:pt>
                <c:pt idx="27">
                  <c:v>1.46851315453813</c:v>
                </c:pt>
                <c:pt idx="28">
                  <c:v>1.5572077239358599</c:v>
                </c:pt>
                <c:pt idx="29">
                  <c:v>1.6264653410493499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FA-4311-AB27-98D2487FD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093360"/>
        <c:axId val="380095440"/>
      </c:scatterChart>
      <c:valAx>
        <c:axId val="380093360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000"/>
                  <a:t>D/a</a:t>
                </a:r>
                <a:endParaRPr lang="ja-JP" altLang="en-US" sz="2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095440"/>
        <c:crosses val="autoZero"/>
        <c:crossBetween val="midCat"/>
      </c:valAx>
      <c:valAx>
        <c:axId val="380095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Value</a:t>
                </a:r>
                <a:r>
                  <a:rPr lang="en-US" altLang="ja-JP" sz="1600" baseline="0"/>
                  <a:t> of </a:t>
                </a:r>
                <a:r>
                  <a:rPr lang="en-US" altLang="ja-JP" sz="1600"/>
                  <a:t>Function</a:t>
                </a:r>
                <a:endParaRPr lang="ja-JP" alt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0933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7316952311533531"/>
          <c:y val="0.49410902483343427"/>
          <c:w val="0.3748613335635117"/>
          <c:h val="0.339986876640419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'BOUNDARY-Capacitance'!$Q$1</c:f>
              <c:strCache>
                <c:ptCount val="1"/>
                <c:pt idx="0">
                  <c:v>exp(Boundary*pi)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'BOUNDARY-Capacitance'!$F$2:$F$26</c:f>
              <c:numCache>
                <c:formatCode>General</c:formatCode>
                <c:ptCount val="25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</c:numCache>
            </c:numRef>
          </c:xVal>
          <c:yVal>
            <c:numRef>
              <c:f>'BOUNDARY-Capacitance'!$Q$2:$Q$26</c:f>
              <c:numCache>
                <c:formatCode>General</c:formatCode>
                <c:ptCount val="25"/>
                <c:pt idx="0">
                  <c:v>2.4529897277931356</c:v>
                </c:pt>
                <c:pt idx="1">
                  <c:v>2.4842450110820251</c:v>
                </c:pt>
                <c:pt idx="2">
                  <c:v>2.5338451441161971</c:v>
                </c:pt>
                <c:pt idx="3">
                  <c:v>2.6171557423306622</c:v>
                </c:pt>
                <c:pt idx="4">
                  <c:v>2.7861636823804656</c:v>
                </c:pt>
                <c:pt idx="5">
                  <c:v>2.9582448139231063</c:v>
                </c:pt>
                <c:pt idx="6">
                  <c:v>3.1331661545365868</c:v>
                </c:pt>
                <c:pt idx="7">
                  <c:v>3.3106229173396233</c:v>
                </c:pt>
                <c:pt idx="8">
                  <c:v>3.4902963292250928</c:v>
                </c:pt>
                <c:pt idx="9">
                  <c:v>3.6718875696440993</c:v>
                </c:pt>
                <c:pt idx="10">
                  <c:v>3.85513145345791</c:v>
                </c:pt>
                <c:pt idx="11">
                  <c:v>4.0397990847999559</c:v>
                </c:pt>
                <c:pt idx="12">
                  <c:v>4.2256955563458156</c:v>
                </c:pt>
                <c:pt idx="13">
                  <c:v>4.6005405007993927</c:v>
                </c:pt>
                <c:pt idx="14">
                  <c:v>4.9786283469666506</c:v>
                </c:pt>
                <c:pt idx="15">
                  <c:v>5.3592114218430833</c:v>
                </c:pt>
                <c:pt idx="16">
                  <c:v>5.7417435764566322</c:v>
                </c:pt>
                <c:pt idx="17">
                  <c:v>6.1258192746792002</c:v>
                </c:pt>
                <c:pt idx="18">
                  <c:v>8.0607727385333163</c:v>
                </c:pt>
                <c:pt idx="19">
                  <c:v>10.008381434125772</c:v>
                </c:pt>
                <c:pt idx="20">
                  <c:v>11.961386981978466</c:v>
                </c:pt>
                <c:pt idx="21">
                  <c:v>13.916816998444013</c:v>
                </c:pt>
                <c:pt idx="22">
                  <c:v>15.87327447912684</c:v>
                </c:pt>
                <c:pt idx="23">
                  <c:v>17.830041961212036</c:v>
                </c:pt>
                <c:pt idx="24">
                  <c:v>19.786729297046939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35-4737-BEA9-C870D5CC4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991216"/>
        <c:axId val="1456990384"/>
      </c:scatterChart>
      <c:valAx>
        <c:axId val="145699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990384"/>
        <c:crosses val="autoZero"/>
        <c:crossBetween val="midCat"/>
      </c:valAx>
      <c:valAx>
        <c:axId val="145699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991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334011373578303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'BOUNDARY-Capacitance'!$S$1</c:f>
              <c:strCache>
                <c:ptCount val="1"/>
                <c:pt idx="0">
                  <c:v>exp(Boundary Integral AzAssign*pi)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'BOUNDARY-Capacitance'!$S$2:$S$31</c:f>
              <c:numCache>
                <c:formatCode>General</c:formatCode>
                <c:ptCount val="30"/>
                <c:pt idx="0">
                  <c:v>1.0978646209401977</c:v>
                </c:pt>
                <c:pt idx="1">
                  <c:v>1.2387525734159597</c:v>
                </c:pt>
                <c:pt idx="2">
                  <c:v>1.3961602660554302</c:v>
                </c:pt>
                <c:pt idx="3">
                  <c:v>1.5827444593232638</c:v>
                </c:pt>
                <c:pt idx="4">
                  <c:v>1.8851890559323532</c:v>
                </c:pt>
                <c:pt idx="5">
                  <c:v>2.1519424786163408</c:v>
                </c:pt>
                <c:pt idx="6">
                  <c:v>2.4012953406806923</c:v>
                </c:pt>
                <c:pt idx="7">
                  <c:v>2.6401157148718126</c:v>
                </c:pt>
                <c:pt idx="8">
                  <c:v>2.8718570921205981</c:v>
                </c:pt>
                <c:pt idx="9">
                  <c:v>3.0985218237532006</c:v>
                </c:pt>
                <c:pt idx="10">
                  <c:v>3.321378963166683</c:v>
                </c:pt>
                <c:pt idx="11">
                  <c:v>3.5412842510712395</c:v>
                </c:pt>
                <c:pt idx="12">
                  <c:v>3.7588418728560598</c:v>
                </c:pt>
                <c:pt idx="13">
                  <c:v>4.1885729359865831</c:v>
                </c:pt>
                <c:pt idx="14">
                  <c:v>4.6129827869047348</c:v>
                </c:pt>
                <c:pt idx="15">
                  <c:v>5.0335447548000447</c:v>
                </c:pt>
                <c:pt idx="16">
                  <c:v>5.4512198315943143</c:v>
                </c:pt>
                <c:pt idx="17">
                  <c:v>5.8666660157662847</c:v>
                </c:pt>
                <c:pt idx="18">
                  <c:v>7.9232072943927347</c:v>
                </c:pt>
                <c:pt idx="19">
                  <c:v>9.9613450730657238</c:v>
                </c:pt>
                <c:pt idx="20">
                  <c:v>11.990656067962485</c:v>
                </c:pt>
                <c:pt idx="21">
                  <c:v>14.015027223421781</c:v>
                </c:pt>
                <c:pt idx="22">
                  <c:v>16.036347915766612</c:v>
                </c:pt>
                <c:pt idx="23">
                  <c:v>18.055650385654683</c:v>
                </c:pt>
                <c:pt idx="24">
                  <c:v>20.073547329453881</c:v>
                </c:pt>
                <c:pt idx="25">
                  <c:v>22.090425773510045</c:v>
                </c:pt>
                <c:pt idx="26">
                  <c:v>42.235334599362865</c:v>
                </c:pt>
                <c:pt idx="27">
                  <c:v>62.366303587422941</c:v>
                </c:pt>
                <c:pt idx="28">
                  <c:v>82.493544600964384</c:v>
                </c:pt>
                <c:pt idx="29">
                  <c:v>102.61925187906375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2A-4D5F-BF80-5F50396BF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15936"/>
        <c:axId val="560013024"/>
      </c:scatterChart>
      <c:valAx>
        <c:axId val="56001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13024"/>
        <c:crosses val="autoZero"/>
        <c:crossBetween val="midCat"/>
      </c:valAx>
      <c:valAx>
        <c:axId val="56001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1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3932693958101"/>
          <c:y val="3.0003636857579782E-2"/>
          <c:w val="0.84462373621551312"/>
          <c:h val="0.76879234923220807"/>
        </c:manualLayout>
      </c:layout>
      <c:scatterChart>
        <c:scatterStyle val="lineMarker"/>
        <c:varyColors val="0"/>
        <c:ser>
          <c:idx val="1"/>
          <c:order val="0"/>
          <c:tx>
            <c:strRef>
              <c:f>'BOUNDARY-Capacitance'!$G$1</c:f>
              <c:strCache>
                <c:ptCount val="1"/>
                <c:pt idx="0">
                  <c:v>Boundary Integral D(X)Assign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solidFill>
                <a:schemeClr val="bg1"/>
              </a:soli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'BOUNDARY-Capacitance'!$G$2:$G$31</c:f>
              <c:numCache>
                <c:formatCode>General</c:formatCode>
                <c:ptCount val="30"/>
                <c:pt idx="0">
                  <c:v>0.28562187291609897</c:v>
                </c:pt>
                <c:pt idx="1">
                  <c:v>0.28965206353807799</c:v>
                </c:pt>
                <c:pt idx="2">
                  <c:v>0.29594478702658999</c:v>
                </c:pt>
                <c:pt idx="3">
                  <c:v>0.306242164291677</c:v>
                </c:pt>
                <c:pt idx="4">
                  <c:v>0.32616119859228998</c:v>
                </c:pt>
                <c:pt idx="5">
                  <c:v>0.34523766884678803</c:v>
                </c:pt>
                <c:pt idx="6">
                  <c:v>0.36352390974186799</c:v>
                </c:pt>
                <c:pt idx="7">
                  <c:v>0.38106033984539101</c:v>
                </c:pt>
                <c:pt idx="8">
                  <c:v>0.39788310533160598</c:v>
                </c:pt>
                <c:pt idx="9">
                  <c:v>0.41402753234560102</c:v>
                </c:pt>
                <c:pt idx="10">
                  <c:v>0.42952898567619002</c:v>
                </c:pt>
                <c:pt idx="11">
                  <c:v>0.44442265856964702</c:v>
                </c:pt>
                <c:pt idx="12">
                  <c:v>0.458743075533178</c:v>
                </c:pt>
                <c:pt idx="13">
                  <c:v>0.48579620754534097</c:v>
                </c:pt>
                <c:pt idx="14">
                  <c:v>0.51093652098019104</c:v>
                </c:pt>
                <c:pt idx="15">
                  <c:v>0.53438399773130796</c:v>
                </c:pt>
                <c:pt idx="16">
                  <c:v>0.55633021715069297</c:v>
                </c:pt>
                <c:pt idx="17">
                  <c:v>0.57694064968799696</c:v>
                </c:pt>
                <c:pt idx="18">
                  <c:v>0.66431573259677501</c:v>
                </c:pt>
                <c:pt idx="19">
                  <c:v>0.73320227647226199</c:v>
                </c:pt>
                <c:pt idx="20">
                  <c:v>0.78994445933523005</c:v>
                </c:pt>
                <c:pt idx="21">
                  <c:v>0.83814111350338805</c:v>
                </c:pt>
                <c:pt idx="22">
                  <c:v>0.88001123935778902</c:v>
                </c:pt>
                <c:pt idx="23">
                  <c:v>0.91701410811024098</c:v>
                </c:pt>
                <c:pt idx="24">
                  <c:v>0.95015866301353702</c:v>
                </c:pt>
                <c:pt idx="25">
                  <c:v>0.98017075756424699</c:v>
                </c:pt>
                <c:pt idx="26">
                  <c:v>1.1842237055576901</c:v>
                </c:pt>
                <c:pt idx="27">
                  <c:v>1.3073059987379001</c:v>
                </c:pt>
                <c:pt idx="28">
                  <c:v>1.3956960448844999</c:v>
                </c:pt>
                <c:pt idx="29">
                  <c:v>1.46470679756211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E7-4502-A210-A5174DEA7660}"/>
            </c:ext>
          </c:extLst>
        </c:ser>
        <c:ser>
          <c:idx val="3"/>
          <c:order val="1"/>
          <c:tx>
            <c:strRef>
              <c:f>'BOUNDARY-Capacitance'!$K$1</c:f>
              <c:strCache>
                <c:ptCount val="1"/>
                <c:pt idx="0">
                  <c:v>f1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'BOUNDARY-Capacitance'!$K$2:$K$31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3E7-4502-A210-A5174DEA7660}"/>
            </c:ext>
          </c:extLst>
        </c:ser>
        <c:ser>
          <c:idx val="4"/>
          <c:order val="2"/>
          <c:tx>
            <c:strRef>
              <c:f>'BOUNDARY-Capacitance'!$L$1</c:f>
              <c:strCache>
                <c:ptCount val="1"/>
                <c:pt idx="0">
                  <c:v>f2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'BOUNDARY-Capacitance'!$L$2:$L$31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3E7-4502-A210-A5174DEA7660}"/>
            </c:ext>
          </c:extLst>
        </c:ser>
        <c:ser>
          <c:idx val="5"/>
          <c:order val="3"/>
          <c:tx>
            <c:strRef>
              <c:f>'BOUNDARY-Capacitance'!$M$1</c:f>
              <c:strCache>
                <c:ptCount val="1"/>
                <c:pt idx="0">
                  <c:v>f3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'BOUNDARY-Capacitance'!$F$2:$F$31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'BOUNDARY-Capacitance'!$M$2:$M$31</c:f>
              <c:numCache>
                <c:formatCode>General</c:formatCode>
                <c:ptCount val="30"/>
                <c:pt idx="0">
                  <c:v>1.4234064864268585E-2</c:v>
                </c:pt>
                <c:pt idx="1">
                  <c:v>6.3556348583340708E-2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3E7-4502-A210-A5174DEA7660}"/>
            </c:ext>
          </c:extLst>
        </c:ser>
        <c:ser>
          <c:idx val="0"/>
          <c:order val="4"/>
          <c:tx>
            <c:strRef>
              <c:f>'直流orlowFrequency-Capacitance'!$H$1</c:f>
              <c:strCache>
                <c:ptCount val="1"/>
                <c:pt idx="0">
                  <c:v>Domain Integral Vmax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0"/>
            <c:spPr>
              <a:solidFill>
                <a:schemeClr val="bg1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'直流orlowFrequency-Capacitance'!$F$2:$F$31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'直流orlowFrequency-Capacitance'!$H$2:$H$31</c:f>
              <c:numCache>
                <c:formatCode>General</c:formatCode>
                <c:ptCount val="30"/>
                <c:pt idx="0">
                  <c:v>0.41130065846595998</c:v>
                </c:pt>
                <c:pt idx="1">
                  <c:v>0.41617743562237403</c:v>
                </c:pt>
                <c:pt idx="2">
                  <c:v>0.423728267192929</c:v>
                </c:pt>
                <c:pt idx="3">
                  <c:v>0.43592714621751699</c:v>
                </c:pt>
                <c:pt idx="4">
                  <c:v>0.46048356548693098</c:v>
                </c:pt>
                <c:pt idx="5">
                  <c:v>0.48340790008586099</c:v>
                </c:pt>
                <c:pt idx="6">
                  <c:v>0.50478815951500899</c:v>
                </c:pt>
                <c:pt idx="7">
                  <c:v>0.52481936826533504</c:v>
                </c:pt>
                <c:pt idx="8">
                  <c:v>0.54366176652120202</c:v>
                </c:pt>
                <c:pt idx="9">
                  <c:v>0.56144862563917797</c:v>
                </c:pt>
                <c:pt idx="10">
                  <c:v>0.57829198317332298</c:v>
                </c:pt>
                <c:pt idx="11">
                  <c:v>0.59428692911865999</c:v>
                </c:pt>
                <c:pt idx="12">
                  <c:v>0.60951486182820203</c:v>
                </c:pt>
                <c:pt idx="13">
                  <c:v>0.63794132904902101</c:v>
                </c:pt>
                <c:pt idx="14">
                  <c:v>0.66403141551537204</c:v>
                </c:pt>
                <c:pt idx="15">
                  <c:v>0.688140200103181</c:v>
                </c:pt>
                <c:pt idx="16">
                  <c:v>0.71054749484514201</c:v>
                </c:pt>
                <c:pt idx="17">
                  <c:v>0.73147772278066603</c:v>
                </c:pt>
                <c:pt idx="18">
                  <c:v>0.82120266120650198</c:v>
                </c:pt>
                <c:pt idx="19">
                  <c:v>0.89136799094143904</c:v>
                </c:pt>
                <c:pt idx="20">
                  <c:v>0.94880378472965499</c:v>
                </c:pt>
                <c:pt idx="21">
                  <c:v>0.99742722888386404</c:v>
                </c:pt>
                <c:pt idx="22">
                  <c:v>1.03958620719131</c:v>
                </c:pt>
                <c:pt idx="23">
                  <c:v>1.0767996412472201</c:v>
                </c:pt>
                <c:pt idx="24">
                  <c:v>1.11010695634514</c:v>
                </c:pt>
                <c:pt idx="25">
                  <c:v>1.14025082667304</c:v>
                </c:pt>
                <c:pt idx="26">
                  <c:v>1.3450239951702401</c:v>
                </c:pt>
                <c:pt idx="27">
                  <c:v>1.46851315453813</c:v>
                </c:pt>
                <c:pt idx="28">
                  <c:v>1.5572077239358599</c:v>
                </c:pt>
                <c:pt idx="29">
                  <c:v>1.6264653410493499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E7-4502-A210-A5174DEA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47776"/>
        <c:axId val="707448192"/>
      </c:scatterChart>
      <c:valAx>
        <c:axId val="70744777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D/a</a:t>
                </a:r>
                <a:endParaRPr lang="ja-JP" sz="1400"/>
              </a:p>
            </c:rich>
          </c:tx>
          <c:layout>
            <c:manualLayout>
              <c:xMode val="edge"/>
              <c:yMode val="edge"/>
              <c:x val="0.51211248552889699"/>
              <c:y val="0.87836214438712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8192"/>
        <c:crosses val="autoZero"/>
        <c:crossBetween val="midCat"/>
        <c:majorUnit val="1"/>
        <c:minorUnit val="1"/>
      </c:valAx>
      <c:valAx>
        <c:axId val="707448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Value</a:t>
                </a:r>
                <a:r>
                  <a:rPr lang="en-US" altLang="ja-JP" sz="1400" baseline="0"/>
                  <a:t> of Funtion</a:t>
                </a:r>
                <a:endParaRPr lang="ja-JP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447776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8353918758647"/>
          <c:y val="0.45121036594563613"/>
          <c:w val="0.46633517746467595"/>
          <c:h val="0.32627628442996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13648293963256"/>
          <c:y val="5.0925925925925923E-2"/>
          <c:w val="0.79503018372703405"/>
          <c:h val="0.74199876057159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α検討!$C$1</c:f>
              <c:strCache>
                <c:ptCount val="1"/>
                <c:pt idx="0">
                  <c:v>α-BEM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α検討!$A$2:$A$48</c:f>
              <c:numCache>
                <c:formatCode>General</c:formatCode>
                <c:ptCount val="47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α検討!$C$2:$C$48</c:f>
              <c:numCache>
                <c:formatCode>General</c:formatCode>
                <c:ptCount val="47"/>
                <c:pt idx="0">
                  <c:v>0.9561589950360545</c:v>
                </c:pt>
                <c:pt idx="1">
                  <c:v>0.81897728173736795</c:v>
                </c:pt>
                <c:pt idx="2">
                  <c:v>0.72982566222241485</c:v>
                </c:pt>
                <c:pt idx="3">
                  <c:v>0.64172738544400088</c:v>
                </c:pt>
                <c:pt idx="4">
                  <c:v>0.53666150250200406</c:v>
                </c:pt>
                <c:pt idx="5">
                  <c:v>0.46932422660796247</c:v>
                </c:pt>
                <c:pt idx="6">
                  <c:v>0.4201904544066144</c:v>
                </c:pt>
                <c:pt idx="7">
                  <c:v>0.38195191499221393</c:v>
                </c:pt>
                <c:pt idx="8">
                  <c:v>0.35098575486138328</c:v>
                </c:pt>
                <c:pt idx="9">
                  <c:v>0.32521203496767193</c:v>
                </c:pt>
                <c:pt idx="10">
                  <c:v>0.30332113684570361</c:v>
                </c:pt>
                <c:pt idx="11">
                  <c:v>0.28443396903693685</c:v>
                </c:pt>
                <c:pt idx="12">
                  <c:v>0.26793190248917398</c:v>
                </c:pt>
                <c:pt idx="13">
                  <c:v>0.24038947022825408</c:v>
                </c:pt>
                <c:pt idx="14">
                  <c:v>0.21823735691959012</c:v>
                </c:pt>
                <c:pt idx="15">
                  <c:v>0.19997826954386166</c:v>
                </c:pt>
                <c:pt idx="16">
                  <c:v>0.18463737516054834</c:v>
                </c:pt>
                <c:pt idx="17">
                  <c:v>0.17154807523833782</c:v>
                </c:pt>
                <c:pt idx="18">
                  <c:v>0.12698403524260371</c:v>
                </c:pt>
                <c:pt idx="19">
                  <c:v>0.10097998607020386</c:v>
                </c:pt>
                <c:pt idx="20">
                  <c:v>8.387173812514348E-2</c:v>
                </c:pt>
                <c:pt idx="21">
                  <c:v>7.1740318729172969E-2</c:v>
                </c:pt>
                <c:pt idx="22">
                  <c:v>6.268163043557351E-2</c:v>
                </c:pt>
                <c:pt idx="23">
                  <c:v>5.5655659683573333E-2</c:v>
                </c:pt>
                <c:pt idx="24">
                  <c:v>5.0045198761416998E-2</c:v>
                </c:pt>
                <c:pt idx="25">
                  <c:v>4.5460415619530181E-2</c:v>
                </c:pt>
                <c:pt idx="26">
                  <c:v>2.3654462702602075E-2</c:v>
                </c:pt>
                <c:pt idx="27">
                  <c:v>1.588445981776232E-2</c:v>
                </c:pt>
                <c:pt idx="28">
                  <c:v>1.1867953865575487E-2</c:v>
                </c:pt>
                <c:pt idx="29">
                  <c:v>9.3956637695526979E-3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FF-4F25-AFBE-8247F6BF2D65}"/>
            </c:ext>
          </c:extLst>
        </c:ser>
        <c:ser>
          <c:idx val="1"/>
          <c:order val="1"/>
          <c:tx>
            <c:strRef>
              <c:f>α検討!$D$1</c:f>
              <c:strCache>
                <c:ptCount val="1"/>
                <c:pt idx="0">
                  <c:v>α-f3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2"/>
                </a:solidFill>
                <a:prstDash val="sysDash"/>
              </a:ln>
              <a:effectLst/>
            </c:spPr>
          </c:marker>
          <c:dPt>
            <c:idx val="26"/>
            <c:marker>
              <c:symbol val="circle"/>
              <c:size val="5"/>
              <c:spPr>
                <a:noFill/>
                <a:ln w="9525">
                  <a:solidFill>
                    <a:schemeClr val="accent2"/>
                  </a:solidFill>
                  <a:prstDash val="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8FF-4F25-AFBE-8247F6BF2D65}"/>
              </c:ext>
            </c:extLst>
          </c:dPt>
          <c:xVal>
            <c:numRef>
              <c:f>α検討!$A$2:$A$48</c:f>
              <c:numCache>
                <c:formatCode>General</c:formatCode>
                <c:ptCount val="47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α検討!$D$2:$D$48</c:f>
              <c:numCache>
                <c:formatCode>General</c:formatCode>
                <c:ptCount val="47"/>
                <c:pt idx="0">
                  <c:v>0.95626746150731323</c:v>
                </c:pt>
                <c:pt idx="1">
                  <c:v>0.81900248757758221</c:v>
                </c:pt>
                <c:pt idx="2">
                  <c:v>0.72984378812835748</c:v>
                </c:pt>
                <c:pt idx="3">
                  <c:v>0.64174243050441593</c:v>
                </c:pt>
                <c:pt idx="4">
                  <c:v>0.53667504192892002</c:v>
                </c:pt>
                <c:pt idx="5">
                  <c:v>0.46933761370819249</c:v>
                </c:pt>
                <c:pt idx="6">
                  <c:v>0.42020410288672883</c:v>
                </c:pt>
                <c:pt idx="7">
                  <c:v>0.3819660112501051</c:v>
                </c:pt>
                <c:pt idx="8">
                  <c:v>0.3510004003203202</c:v>
                </c:pt>
                <c:pt idx="9">
                  <c:v>0.32522729151324814</c:v>
                </c:pt>
                <c:pt idx="10">
                  <c:v>0.30333704529042338</c:v>
                </c:pt>
                <c:pt idx="11">
                  <c:v>0.28445055785964879</c:v>
                </c:pt>
                <c:pt idx="12">
                  <c:v>0.26794919243112281</c:v>
                </c:pt>
                <c:pt idx="13">
                  <c:v>0.24040820577345756</c:v>
                </c:pt>
                <c:pt idx="14">
                  <c:v>0.21825757707285698</c:v>
                </c:pt>
                <c:pt idx="15">
                  <c:v>0.19999999999999973</c:v>
                </c:pt>
                <c:pt idx="16">
                  <c:v>0.18466063387559606</c:v>
                </c:pt>
                <c:pt idx="17">
                  <c:v>0.17157287525380971</c:v>
                </c:pt>
                <c:pt idx="18">
                  <c:v>0.12701665379258298</c:v>
                </c:pt>
                <c:pt idx="19">
                  <c:v>0.10102051443364424</c:v>
                </c:pt>
                <c:pt idx="20">
                  <c:v>8.392021690038387E-2</c:v>
                </c:pt>
                <c:pt idx="21">
                  <c:v>7.1796769724491227E-2</c:v>
                </c:pt>
                <c:pt idx="22">
                  <c:v>6.2746066806227851E-2</c:v>
                </c:pt>
                <c:pt idx="23">
                  <c:v>5.572809000084078E-2</c:v>
                </c:pt>
                <c:pt idx="24">
                  <c:v>5.012562893380057E-2</c:v>
                </c:pt>
                <c:pt idx="25">
                  <c:v>4.5548849896677623E-2</c:v>
                </c:pt>
                <c:pt idx="26">
                  <c:v>2.382303659696916E-2</c:v>
                </c:pt>
                <c:pt idx="27">
                  <c:v>1.6133230340663829E-2</c:v>
                </c:pt>
                <c:pt idx="28">
                  <c:v>1.2196936161608107E-2</c:v>
                </c:pt>
                <c:pt idx="29">
                  <c:v>9.8048640721515312E-3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FF-4F25-AFBE-8247F6BF2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308688"/>
        <c:axId val="1276307856"/>
      </c:scatterChart>
      <c:valAx>
        <c:axId val="1276308688"/>
        <c:scaling>
          <c:orientation val="minMax"/>
          <c:max val="102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D/a</a:t>
                </a:r>
                <a:endParaRPr lang="ja-JP" alt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6307856"/>
        <c:crosses val="autoZero"/>
        <c:crossBetween val="midCat"/>
        <c:minorUnit val="20"/>
      </c:valAx>
      <c:valAx>
        <c:axId val="12763078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Value of α</a:t>
                </a:r>
                <a:endParaRPr lang="ja-JP" alt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6308688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94444444444439"/>
          <c:y val="0.44289515893846604"/>
          <c:w val="0.21417233616271328"/>
          <c:h val="0.205346672091520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13648293963256"/>
          <c:y val="5.0925925925925923E-2"/>
          <c:w val="0.79503018372703405"/>
          <c:h val="0.74199876057159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α検討!$C$1</c:f>
              <c:strCache>
                <c:ptCount val="1"/>
                <c:pt idx="0">
                  <c:v>α-BEM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α検討!$A$2:$A$48</c:f>
              <c:numCache>
                <c:formatCode>General</c:formatCode>
                <c:ptCount val="47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α検討!$C$2:$C$48</c:f>
              <c:numCache>
                <c:formatCode>General</c:formatCode>
                <c:ptCount val="47"/>
                <c:pt idx="0">
                  <c:v>0.9561589950360545</c:v>
                </c:pt>
                <c:pt idx="1">
                  <c:v>0.81897728173736795</c:v>
                </c:pt>
                <c:pt idx="2">
                  <c:v>0.72982566222241485</c:v>
                </c:pt>
                <c:pt idx="3">
                  <c:v>0.64172738544400088</c:v>
                </c:pt>
                <c:pt idx="4">
                  <c:v>0.53666150250200406</c:v>
                </c:pt>
                <c:pt idx="5">
                  <c:v>0.46932422660796247</c:v>
                </c:pt>
                <c:pt idx="6">
                  <c:v>0.4201904544066144</c:v>
                </c:pt>
                <c:pt idx="7">
                  <c:v>0.38195191499221393</c:v>
                </c:pt>
                <c:pt idx="8">
                  <c:v>0.35098575486138328</c:v>
                </c:pt>
                <c:pt idx="9">
                  <c:v>0.32521203496767193</c:v>
                </c:pt>
                <c:pt idx="10">
                  <c:v>0.30332113684570361</c:v>
                </c:pt>
                <c:pt idx="11">
                  <c:v>0.28443396903693685</c:v>
                </c:pt>
                <c:pt idx="12">
                  <c:v>0.26793190248917398</c:v>
                </c:pt>
                <c:pt idx="13">
                  <c:v>0.24038947022825408</c:v>
                </c:pt>
                <c:pt idx="14">
                  <c:v>0.21823735691959012</c:v>
                </c:pt>
                <c:pt idx="15">
                  <c:v>0.19997826954386166</c:v>
                </c:pt>
                <c:pt idx="16">
                  <c:v>0.18463737516054834</c:v>
                </c:pt>
                <c:pt idx="17">
                  <c:v>0.17154807523833782</c:v>
                </c:pt>
                <c:pt idx="18">
                  <c:v>0.12698403524260371</c:v>
                </c:pt>
                <c:pt idx="19">
                  <c:v>0.10097998607020386</c:v>
                </c:pt>
                <c:pt idx="20">
                  <c:v>8.387173812514348E-2</c:v>
                </c:pt>
                <c:pt idx="21">
                  <c:v>7.1740318729172969E-2</c:v>
                </c:pt>
                <c:pt idx="22">
                  <c:v>6.268163043557351E-2</c:v>
                </c:pt>
                <c:pt idx="23">
                  <c:v>5.5655659683573333E-2</c:v>
                </c:pt>
                <c:pt idx="24">
                  <c:v>5.0045198761416998E-2</c:v>
                </c:pt>
                <c:pt idx="25">
                  <c:v>4.5460415619530181E-2</c:v>
                </c:pt>
                <c:pt idx="26">
                  <c:v>2.3654462702602075E-2</c:v>
                </c:pt>
                <c:pt idx="27">
                  <c:v>1.588445981776232E-2</c:v>
                </c:pt>
                <c:pt idx="28">
                  <c:v>1.1867953865575487E-2</c:v>
                </c:pt>
                <c:pt idx="29">
                  <c:v>9.3956637695526979E-3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F3-4EB2-9FA8-17AFEEE014D1}"/>
            </c:ext>
          </c:extLst>
        </c:ser>
        <c:ser>
          <c:idx val="1"/>
          <c:order val="1"/>
          <c:tx>
            <c:strRef>
              <c:f>α検討!$D$1</c:f>
              <c:strCache>
                <c:ptCount val="1"/>
                <c:pt idx="0">
                  <c:v>α-f3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2"/>
                </a:solidFill>
                <a:prstDash val="sysDash"/>
              </a:ln>
              <a:effectLst/>
            </c:spPr>
          </c:marker>
          <c:dPt>
            <c:idx val="26"/>
            <c:marker>
              <c:symbol val="circle"/>
              <c:size val="5"/>
              <c:spPr>
                <a:noFill/>
                <a:ln w="9525">
                  <a:solidFill>
                    <a:schemeClr val="accent2"/>
                  </a:solidFill>
                  <a:prstDash val="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3F3-4EB2-9FA8-17AFEEE014D1}"/>
              </c:ext>
            </c:extLst>
          </c:dPt>
          <c:xVal>
            <c:numRef>
              <c:f>α検討!$A$2:$A$48</c:f>
              <c:numCache>
                <c:formatCode>General</c:formatCode>
                <c:ptCount val="47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α検討!$D$2:$D$48</c:f>
              <c:numCache>
                <c:formatCode>General</c:formatCode>
                <c:ptCount val="47"/>
                <c:pt idx="0">
                  <c:v>0.95626746150731323</c:v>
                </c:pt>
                <c:pt idx="1">
                  <c:v>0.81900248757758221</c:v>
                </c:pt>
                <c:pt idx="2">
                  <c:v>0.72984378812835748</c:v>
                </c:pt>
                <c:pt idx="3">
                  <c:v>0.64174243050441593</c:v>
                </c:pt>
                <c:pt idx="4">
                  <c:v>0.53667504192892002</c:v>
                </c:pt>
                <c:pt idx="5">
                  <c:v>0.46933761370819249</c:v>
                </c:pt>
                <c:pt idx="6">
                  <c:v>0.42020410288672883</c:v>
                </c:pt>
                <c:pt idx="7">
                  <c:v>0.3819660112501051</c:v>
                </c:pt>
                <c:pt idx="8">
                  <c:v>0.3510004003203202</c:v>
                </c:pt>
                <c:pt idx="9">
                  <c:v>0.32522729151324814</c:v>
                </c:pt>
                <c:pt idx="10">
                  <c:v>0.30333704529042338</c:v>
                </c:pt>
                <c:pt idx="11">
                  <c:v>0.28445055785964879</c:v>
                </c:pt>
                <c:pt idx="12">
                  <c:v>0.26794919243112281</c:v>
                </c:pt>
                <c:pt idx="13">
                  <c:v>0.24040820577345756</c:v>
                </c:pt>
                <c:pt idx="14">
                  <c:v>0.21825757707285698</c:v>
                </c:pt>
                <c:pt idx="15">
                  <c:v>0.19999999999999973</c:v>
                </c:pt>
                <c:pt idx="16">
                  <c:v>0.18466063387559606</c:v>
                </c:pt>
                <c:pt idx="17">
                  <c:v>0.17157287525380971</c:v>
                </c:pt>
                <c:pt idx="18">
                  <c:v>0.12701665379258298</c:v>
                </c:pt>
                <c:pt idx="19">
                  <c:v>0.10102051443364424</c:v>
                </c:pt>
                <c:pt idx="20">
                  <c:v>8.392021690038387E-2</c:v>
                </c:pt>
                <c:pt idx="21">
                  <c:v>7.1796769724491227E-2</c:v>
                </c:pt>
                <c:pt idx="22">
                  <c:v>6.2746066806227851E-2</c:v>
                </c:pt>
                <c:pt idx="23">
                  <c:v>5.572809000084078E-2</c:v>
                </c:pt>
                <c:pt idx="24">
                  <c:v>5.012562893380057E-2</c:v>
                </c:pt>
                <c:pt idx="25">
                  <c:v>4.5548849896677623E-2</c:v>
                </c:pt>
                <c:pt idx="26">
                  <c:v>2.382303659696916E-2</c:v>
                </c:pt>
                <c:pt idx="27">
                  <c:v>1.6133230340663829E-2</c:v>
                </c:pt>
                <c:pt idx="28">
                  <c:v>1.2196936161608107E-2</c:v>
                </c:pt>
                <c:pt idx="29">
                  <c:v>9.8048640721515312E-3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3F3-4EB2-9FA8-17AFEEE01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308688"/>
        <c:axId val="1276307856"/>
      </c:scatterChart>
      <c:valAx>
        <c:axId val="1276308688"/>
        <c:scaling>
          <c:orientation val="minMax"/>
          <c:max val="102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D/a</a:t>
                </a:r>
                <a:endParaRPr lang="ja-JP" alt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6307856"/>
        <c:crosses val="autoZero"/>
        <c:crossBetween val="midCat"/>
        <c:minorUnit val="20"/>
      </c:valAx>
      <c:valAx>
        <c:axId val="12763078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Value of α</a:t>
                </a:r>
                <a:endParaRPr lang="ja-JP" alt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6308688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94444444444439"/>
          <c:y val="0.44289515893846604"/>
          <c:w val="0.21417233616271328"/>
          <c:h val="0.205346672091520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'φ1.2の銅線の場合skin'!$G$1</c:f>
              <c:strCache>
                <c:ptCount val="1"/>
                <c:pt idx="0">
                  <c:v>ΔP-skin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'φ1.2の銅線の場合skin'!$F$2:$F$31</c:f>
              <c:numCache>
                <c:formatCode>General</c:formatCode>
                <c:ptCount val="30"/>
                <c:pt idx="0">
                  <c:v>2.0016666666666665</c:v>
                </c:pt>
                <c:pt idx="1">
                  <c:v>2.0333333333333332</c:v>
                </c:pt>
                <c:pt idx="2">
                  <c:v>2.0833333333333335</c:v>
                </c:pt>
                <c:pt idx="3">
                  <c:v>2.166666666666667</c:v>
                </c:pt>
                <c:pt idx="4">
                  <c:v>2.3333333333333335</c:v>
                </c:pt>
                <c:pt idx="5">
                  <c:v>2.5</c:v>
                </c:pt>
                <c:pt idx="6">
                  <c:v>2.666666666666667</c:v>
                </c:pt>
                <c:pt idx="7">
                  <c:v>2.8333333333333335</c:v>
                </c:pt>
                <c:pt idx="8">
                  <c:v>3</c:v>
                </c:pt>
                <c:pt idx="9">
                  <c:v>3.1666666666666665</c:v>
                </c:pt>
                <c:pt idx="10">
                  <c:v>3.3333333333333335</c:v>
                </c:pt>
                <c:pt idx="11">
                  <c:v>3.5000000000000004</c:v>
                </c:pt>
                <c:pt idx="12">
                  <c:v>3.666666666666667</c:v>
                </c:pt>
                <c:pt idx="13">
                  <c:v>4</c:v>
                </c:pt>
                <c:pt idx="14">
                  <c:v>4.333333333333333</c:v>
                </c:pt>
                <c:pt idx="15">
                  <c:v>4.666666666666667</c:v>
                </c:pt>
                <c:pt idx="16">
                  <c:v>5</c:v>
                </c:pt>
                <c:pt idx="17">
                  <c:v>5.3333333333333339</c:v>
                </c:pt>
                <c:pt idx="18">
                  <c:v>7.0000000000000009</c:v>
                </c:pt>
                <c:pt idx="19">
                  <c:v>8.6666666666666679</c:v>
                </c:pt>
                <c:pt idx="20">
                  <c:v>10.333333333333334</c:v>
                </c:pt>
                <c:pt idx="21">
                  <c:v>12</c:v>
                </c:pt>
                <c:pt idx="22">
                  <c:v>13.666666666666666</c:v>
                </c:pt>
                <c:pt idx="23">
                  <c:v>15.333333333333332</c:v>
                </c:pt>
                <c:pt idx="24">
                  <c:v>17</c:v>
                </c:pt>
                <c:pt idx="25">
                  <c:v>18.666666666666668</c:v>
                </c:pt>
                <c:pt idx="26">
                  <c:v>35.333333333333336</c:v>
                </c:pt>
                <c:pt idx="27">
                  <c:v>52</c:v>
                </c:pt>
                <c:pt idx="28">
                  <c:v>68.666666666666671</c:v>
                </c:pt>
                <c:pt idx="29">
                  <c:v>85.333333333333343</c:v>
                </c:pt>
              </c:numCache>
            </c:numRef>
          </c:xVal>
          <c:yVal>
            <c:numRef>
              <c:f>'φ1.2の銅線の場合skin'!$G$2:$G$31</c:f>
              <c:numCache>
                <c:formatCode>General</c:formatCode>
                <c:ptCount val="30"/>
                <c:pt idx="0">
                  <c:v>0.28558649519269702</c:v>
                </c:pt>
                <c:pt idx="1">
                  <c:v>0.288947418405886</c:v>
                </c:pt>
                <c:pt idx="2">
                  <c:v>0.29420557654739099</c:v>
                </c:pt>
                <c:pt idx="3">
                  <c:v>0.30283562255866697</c:v>
                </c:pt>
                <c:pt idx="4">
                  <c:v>0.31961826278370897</c:v>
                </c:pt>
                <c:pt idx="5">
                  <c:v>0.33580108534658298</c:v>
                </c:pt>
                <c:pt idx="6">
                  <c:v>0.35141873744954</c:v>
                </c:pt>
                <c:pt idx="7">
                  <c:v>0.366497717105981</c:v>
                </c:pt>
                <c:pt idx="8">
                  <c:v>0.38106033984539101</c:v>
                </c:pt>
                <c:pt idx="9">
                  <c:v>0.395127371812796</c:v>
                </c:pt>
                <c:pt idx="10">
                  <c:v>0.40871924532902398</c:v>
                </c:pt>
                <c:pt idx="11">
                  <c:v>0.42185642159363101</c:v>
                </c:pt>
                <c:pt idx="12">
                  <c:v>0.434559350850038</c:v>
                </c:pt>
                <c:pt idx="13">
                  <c:v>0.458743075533178</c:v>
                </c:pt>
                <c:pt idx="14">
                  <c:v>0.481426552113978</c:v>
                </c:pt>
                <c:pt idx="15">
                  <c:v>0.50275477530687396</c:v>
                </c:pt>
                <c:pt idx="16">
                  <c:v>0.52285924419812801</c:v>
                </c:pt>
                <c:pt idx="17">
                  <c:v>0.54185753095864897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E4-4A52-AA78-CC65188F6B44}"/>
            </c:ext>
          </c:extLst>
        </c:ser>
        <c:ser>
          <c:idx val="1"/>
          <c:order val="1"/>
          <c:tx>
            <c:strRef>
              <c:f>'φ1.2の銅線の場合skin'!$H$1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'φ1.2の銅線の場合skin'!$F$2:$F$31</c:f>
              <c:numCache>
                <c:formatCode>General</c:formatCode>
                <c:ptCount val="30"/>
                <c:pt idx="0">
                  <c:v>2.0016666666666665</c:v>
                </c:pt>
                <c:pt idx="1">
                  <c:v>2.0333333333333332</c:v>
                </c:pt>
                <c:pt idx="2">
                  <c:v>2.0833333333333335</c:v>
                </c:pt>
                <c:pt idx="3">
                  <c:v>2.166666666666667</c:v>
                </c:pt>
                <c:pt idx="4">
                  <c:v>2.3333333333333335</c:v>
                </c:pt>
                <c:pt idx="5">
                  <c:v>2.5</c:v>
                </c:pt>
                <c:pt idx="6">
                  <c:v>2.666666666666667</c:v>
                </c:pt>
                <c:pt idx="7">
                  <c:v>2.8333333333333335</c:v>
                </c:pt>
                <c:pt idx="8">
                  <c:v>3</c:v>
                </c:pt>
                <c:pt idx="9">
                  <c:v>3.1666666666666665</c:v>
                </c:pt>
                <c:pt idx="10">
                  <c:v>3.3333333333333335</c:v>
                </c:pt>
                <c:pt idx="11">
                  <c:v>3.5000000000000004</c:v>
                </c:pt>
                <c:pt idx="12">
                  <c:v>3.666666666666667</c:v>
                </c:pt>
                <c:pt idx="13">
                  <c:v>4</c:v>
                </c:pt>
                <c:pt idx="14">
                  <c:v>4.333333333333333</c:v>
                </c:pt>
                <c:pt idx="15">
                  <c:v>4.666666666666667</c:v>
                </c:pt>
                <c:pt idx="16">
                  <c:v>5</c:v>
                </c:pt>
                <c:pt idx="17">
                  <c:v>5.3333333333333339</c:v>
                </c:pt>
                <c:pt idx="18">
                  <c:v>7.0000000000000009</c:v>
                </c:pt>
                <c:pt idx="19">
                  <c:v>8.6666666666666679</c:v>
                </c:pt>
                <c:pt idx="20">
                  <c:v>10.333333333333334</c:v>
                </c:pt>
                <c:pt idx="21">
                  <c:v>12</c:v>
                </c:pt>
                <c:pt idx="22">
                  <c:v>13.666666666666666</c:v>
                </c:pt>
                <c:pt idx="23">
                  <c:v>15.333333333333332</c:v>
                </c:pt>
                <c:pt idx="24">
                  <c:v>17</c:v>
                </c:pt>
                <c:pt idx="25">
                  <c:v>18.666666666666668</c:v>
                </c:pt>
                <c:pt idx="26">
                  <c:v>35.333333333333336</c:v>
                </c:pt>
                <c:pt idx="27">
                  <c:v>52</c:v>
                </c:pt>
                <c:pt idx="28">
                  <c:v>68.666666666666671</c:v>
                </c:pt>
                <c:pt idx="29">
                  <c:v>85.333333333333343</c:v>
                </c:pt>
              </c:numCache>
            </c:numRef>
          </c:xVal>
          <c:yVal>
            <c:numRef>
              <c:f>'φ1.2の銅線の場合skin'!$H$2:$H$31</c:f>
              <c:numCache>
                <c:formatCode>General</c:formatCode>
                <c:ptCount val="30"/>
                <c:pt idx="0">
                  <c:v>0.22090074792823605</c:v>
                </c:pt>
                <c:pt idx="1">
                  <c:v>0.22589704037543892</c:v>
                </c:pt>
                <c:pt idx="2">
                  <c:v>0.23362964458218938</c:v>
                </c:pt>
                <c:pt idx="3">
                  <c:v>0.24611398532205747</c:v>
                </c:pt>
                <c:pt idx="4">
                  <c:v>0.26970328550362016</c:v>
                </c:pt>
                <c:pt idx="5">
                  <c:v>0.29166439857412457</c:v>
                </c:pt>
                <c:pt idx="6">
                  <c:v>0.31220764789189503</c:v>
                </c:pt>
                <c:pt idx="7">
                  <c:v>0.33150506436221977</c:v>
                </c:pt>
                <c:pt idx="8">
                  <c:v>0.34969915256605982</c:v>
                </c:pt>
                <c:pt idx="9">
                  <c:v>0.36690928361487507</c:v>
                </c:pt>
                <c:pt idx="10">
                  <c:v>0.38323644631336801</c:v>
                </c:pt>
                <c:pt idx="11">
                  <c:v>0.39876683791702838</c:v>
                </c:pt>
                <c:pt idx="12">
                  <c:v>0.41357461879903928</c:v>
                </c:pt>
                <c:pt idx="13">
                  <c:v>0.4412712003053032</c:v>
                </c:pt>
                <c:pt idx="14">
                  <c:v>0.46674958547470896</c:v>
                </c:pt>
                <c:pt idx="15">
                  <c:v>0.49033888565627182</c:v>
                </c:pt>
                <c:pt idx="16">
                  <c:v>0.51229999872677612</c:v>
                </c:pt>
                <c:pt idx="17">
                  <c:v>0.53284324804454664</c:v>
                </c:pt>
                <c:pt idx="18">
                  <c:v>0.61940243806967998</c:v>
                </c:pt>
                <c:pt idx="19">
                  <c:v>0.68738518562736073</c:v>
                </c:pt>
                <c:pt idx="20">
                  <c:v>0.74337292365020069</c:v>
                </c:pt>
                <c:pt idx="21">
                  <c:v>0.79097035287136297</c:v>
                </c:pt>
                <c:pt idx="22">
                  <c:v>0.83236754932189272</c:v>
                </c:pt>
                <c:pt idx="23">
                  <c:v>0.86899525458893334</c:v>
                </c:pt>
                <c:pt idx="24">
                  <c:v>0.90183981708093119</c:v>
                </c:pt>
                <c:pt idx="25">
                  <c:v>0.93161008596157502</c:v>
                </c:pt>
                <c:pt idx="26">
                  <c:v>1.1347196147057923</c:v>
                </c:pt>
                <c:pt idx="27">
                  <c:v>1.257719938346072</c:v>
                </c:pt>
                <c:pt idx="28">
                  <c:v>1.3462165043226826</c:v>
                </c:pt>
                <c:pt idx="29">
                  <c:v>1.415385648655153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E4-4A52-AA78-CC65188F6B44}"/>
            </c:ext>
          </c:extLst>
        </c:ser>
        <c:ser>
          <c:idx val="2"/>
          <c:order val="2"/>
          <c:tx>
            <c:strRef>
              <c:f>'φ1.2の銅線の場合skin'!$I$1</c:f>
              <c:strCache>
                <c:ptCount val="1"/>
                <c:pt idx="0">
                  <c:v>f2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'φ1.2の銅線の場合skin'!$F$2:$F$31</c:f>
              <c:numCache>
                <c:formatCode>General</c:formatCode>
                <c:ptCount val="30"/>
                <c:pt idx="0">
                  <c:v>2.0016666666666665</c:v>
                </c:pt>
                <c:pt idx="1">
                  <c:v>2.0333333333333332</c:v>
                </c:pt>
                <c:pt idx="2">
                  <c:v>2.0833333333333335</c:v>
                </c:pt>
                <c:pt idx="3">
                  <c:v>2.166666666666667</c:v>
                </c:pt>
                <c:pt idx="4">
                  <c:v>2.3333333333333335</c:v>
                </c:pt>
                <c:pt idx="5">
                  <c:v>2.5</c:v>
                </c:pt>
                <c:pt idx="6">
                  <c:v>2.666666666666667</c:v>
                </c:pt>
                <c:pt idx="7">
                  <c:v>2.8333333333333335</c:v>
                </c:pt>
                <c:pt idx="8">
                  <c:v>3</c:v>
                </c:pt>
                <c:pt idx="9">
                  <c:v>3.1666666666666665</c:v>
                </c:pt>
                <c:pt idx="10">
                  <c:v>3.3333333333333335</c:v>
                </c:pt>
                <c:pt idx="11">
                  <c:v>3.5000000000000004</c:v>
                </c:pt>
                <c:pt idx="12">
                  <c:v>3.666666666666667</c:v>
                </c:pt>
                <c:pt idx="13">
                  <c:v>4</c:v>
                </c:pt>
                <c:pt idx="14">
                  <c:v>4.333333333333333</c:v>
                </c:pt>
                <c:pt idx="15">
                  <c:v>4.666666666666667</c:v>
                </c:pt>
                <c:pt idx="16">
                  <c:v>5</c:v>
                </c:pt>
                <c:pt idx="17">
                  <c:v>5.3333333333333339</c:v>
                </c:pt>
                <c:pt idx="18">
                  <c:v>7.0000000000000009</c:v>
                </c:pt>
                <c:pt idx="19">
                  <c:v>8.6666666666666679</c:v>
                </c:pt>
                <c:pt idx="20">
                  <c:v>10.333333333333334</c:v>
                </c:pt>
                <c:pt idx="21">
                  <c:v>12</c:v>
                </c:pt>
                <c:pt idx="22">
                  <c:v>13.666666666666666</c:v>
                </c:pt>
                <c:pt idx="23">
                  <c:v>15.333333333333332</c:v>
                </c:pt>
                <c:pt idx="24">
                  <c:v>17</c:v>
                </c:pt>
                <c:pt idx="25">
                  <c:v>18.666666666666668</c:v>
                </c:pt>
                <c:pt idx="26">
                  <c:v>35.333333333333336</c:v>
                </c:pt>
                <c:pt idx="27">
                  <c:v>52</c:v>
                </c:pt>
                <c:pt idx="28">
                  <c:v>68.666666666666671</c:v>
                </c:pt>
                <c:pt idx="29">
                  <c:v>85.333333333333343</c:v>
                </c:pt>
              </c:numCache>
            </c:numRef>
          </c:xVal>
          <c:yVal>
            <c:numRef>
              <c:f>'φ1.2の銅線の場合skin'!$I$2:$I$31</c:f>
              <c:numCache>
                <c:formatCode>General</c:formatCode>
                <c:ptCount val="30"/>
                <c:pt idx="0">
                  <c:v>0.30047821947418374</c:v>
                </c:pt>
                <c:pt idx="1">
                  <c:v>0.30547451192138658</c:v>
                </c:pt>
                <c:pt idx="2">
                  <c:v>0.31320711612813706</c:v>
                </c:pt>
                <c:pt idx="3">
                  <c:v>0.3256914568680051</c:v>
                </c:pt>
                <c:pt idx="4">
                  <c:v>0.34928075704956785</c:v>
                </c:pt>
                <c:pt idx="5">
                  <c:v>0.37124187012007226</c:v>
                </c:pt>
                <c:pt idx="6">
                  <c:v>0.39178511943784267</c:v>
                </c:pt>
                <c:pt idx="7">
                  <c:v>0.41108253590816746</c:v>
                </c:pt>
                <c:pt idx="8">
                  <c:v>0.42927662411200751</c:v>
                </c:pt>
                <c:pt idx="9">
                  <c:v>0.44648675516082276</c:v>
                </c:pt>
                <c:pt idx="10">
                  <c:v>0.46281391785931569</c:v>
                </c:pt>
                <c:pt idx="11">
                  <c:v>0.47834430946297607</c:v>
                </c:pt>
                <c:pt idx="12">
                  <c:v>0.49315209034498692</c:v>
                </c:pt>
                <c:pt idx="13">
                  <c:v>0.52084867185125083</c:v>
                </c:pt>
                <c:pt idx="14">
                  <c:v>0.54632705702065665</c:v>
                </c:pt>
                <c:pt idx="15">
                  <c:v>0.56991635720221945</c:v>
                </c:pt>
                <c:pt idx="16">
                  <c:v>0.59187747027272386</c:v>
                </c:pt>
                <c:pt idx="17">
                  <c:v>0.61242071959049427</c:v>
                </c:pt>
                <c:pt idx="18">
                  <c:v>0.69897990961562773</c:v>
                </c:pt>
                <c:pt idx="19">
                  <c:v>0.76696265717330836</c:v>
                </c:pt>
                <c:pt idx="20">
                  <c:v>0.82295039519614843</c:v>
                </c:pt>
                <c:pt idx="21">
                  <c:v>0.87054782441731071</c:v>
                </c:pt>
                <c:pt idx="22">
                  <c:v>0.91194502086784046</c:v>
                </c:pt>
                <c:pt idx="23">
                  <c:v>0.94857272613488108</c:v>
                </c:pt>
                <c:pt idx="24">
                  <c:v>0.98141728862687883</c:v>
                </c:pt>
                <c:pt idx="25">
                  <c:v>1.0111875575075226</c:v>
                </c:pt>
                <c:pt idx="26">
                  <c:v>1.2142970862517399</c:v>
                </c:pt>
                <c:pt idx="27">
                  <c:v>1.3372974098920196</c:v>
                </c:pt>
                <c:pt idx="28">
                  <c:v>1.4257939758686302</c:v>
                </c:pt>
                <c:pt idx="29">
                  <c:v>1.4949631202011009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E4-4A52-AA78-CC65188F6B44}"/>
            </c:ext>
          </c:extLst>
        </c:ser>
        <c:ser>
          <c:idx val="3"/>
          <c:order val="3"/>
          <c:tx>
            <c:strRef>
              <c:f>'φ1.2の銅線の場合skin'!$J$1</c:f>
              <c:strCache>
                <c:ptCount val="1"/>
                <c:pt idx="0">
                  <c:v>f3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'φ1.2の銅線の場合skin'!$F$2:$F$31</c:f>
              <c:numCache>
                <c:formatCode>General</c:formatCode>
                <c:ptCount val="30"/>
                <c:pt idx="0">
                  <c:v>2.0016666666666665</c:v>
                </c:pt>
                <c:pt idx="1">
                  <c:v>2.0333333333333332</c:v>
                </c:pt>
                <c:pt idx="2">
                  <c:v>2.0833333333333335</c:v>
                </c:pt>
                <c:pt idx="3">
                  <c:v>2.166666666666667</c:v>
                </c:pt>
                <c:pt idx="4">
                  <c:v>2.3333333333333335</c:v>
                </c:pt>
                <c:pt idx="5">
                  <c:v>2.5</c:v>
                </c:pt>
                <c:pt idx="6">
                  <c:v>2.666666666666667</c:v>
                </c:pt>
                <c:pt idx="7">
                  <c:v>2.8333333333333335</c:v>
                </c:pt>
                <c:pt idx="8">
                  <c:v>3</c:v>
                </c:pt>
                <c:pt idx="9">
                  <c:v>3.1666666666666665</c:v>
                </c:pt>
                <c:pt idx="10">
                  <c:v>3.3333333333333335</c:v>
                </c:pt>
                <c:pt idx="11">
                  <c:v>3.5000000000000004</c:v>
                </c:pt>
                <c:pt idx="12">
                  <c:v>3.666666666666667</c:v>
                </c:pt>
                <c:pt idx="13">
                  <c:v>4</c:v>
                </c:pt>
                <c:pt idx="14">
                  <c:v>4.333333333333333</c:v>
                </c:pt>
                <c:pt idx="15">
                  <c:v>4.666666666666667</c:v>
                </c:pt>
                <c:pt idx="16">
                  <c:v>5</c:v>
                </c:pt>
                <c:pt idx="17">
                  <c:v>5.3333333333333339</c:v>
                </c:pt>
                <c:pt idx="18">
                  <c:v>7.0000000000000009</c:v>
                </c:pt>
                <c:pt idx="19">
                  <c:v>8.6666666666666679</c:v>
                </c:pt>
                <c:pt idx="20">
                  <c:v>10.333333333333334</c:v>
                </c:pt>
                <c:pt idx="21">
                  <c:v>12</c:v>
                </c:pt>
                <c:pt idx="22">
                  <c:v>13.666666666666666</c:v>
                </c:pt>
                <c:pt idx="23">
                  <c:v>15.333333333333332</c:v>
                </c:pt>
                <c:pt idx="24">
                  <c:v>17</c:v>
                </c:pt>
                <c:pt idx="25">
                  <c:v>18.666666666666668</c:v>
                </c:pt>
                <c:pt idx="26">
                  <c:v>35.333333333333336</c:v>
                </c:pt>
                <c:pt idx="27">
                  <c:v>52</c:v>
                </c:pt>
                <c:pt idx="28">
                  <c:v>68.666666666666671</c:v>
                </c:pt>
                <c:pt idx="29">
                  <c:v>85.333333333333343</c:v>
                </c:pt>
              </c:numCache>
            </c:numRef>
          </c:xVal>
          <c:yVal>
            <c:numRef>
              <c:f>'φ1.2の銅線の場合skin'!$J$2:$J$31</c:f>
              <c:numCache>
                <c:formatCode>General</c:formatCode>
                <c:ptCount val="30"/>
                <c:pt idx="0">
                  <c:v>1.299404442953681E-2</c:v>
                </c:pt>
                <c:pt idx="1">
                  <c:v>5.8034753991935216E-2</c:v>
                </c:pt>
                <c:pt idx="2">
                  <c:v>9.1572047739243434E-2</c:v>
                </c:pt>
                <c:pt idx="3">
                  <c:v>0.12906355241340825</c:v>
                </c:pt>
                <c:pt idx="4">
                  <c:v>0.18131507259090668</c:v>
                </c:pt>
                <c:pt idx="5">
                  <c:v>0.2206356001526516</c:v>
                </c:pt>
                <c:pt idx="6">
                  <c:v>0.25317268943669963</c:v>
                </c:pt>
                <c:pt idx="7">
                  <c:v>0.28132942295660862</c:v>
                </c:pt>
                <c:pt idx="8">
                  <c:v>0.30634896253003308</c:v>
                </c:pt>
                <c:pt idx="9">
                  <c:v>0.32897589987784104</c:v>
                </c:pt>
                <c:pt idx="10">
                  <c:v>0.34969915256605982</c:v>
                </c:pt>
                <c:pt idx="11">
                  <c:v>0.36886079393705384</c:v>
                </c:pt>
                <c:pt idx="12">
                  <c:v>0.38671156599801493</c:v>
                </c:pt>
                <c:pt idx="13">
                  <c:v>0.4192007182789827</c:v>
                </c:pt>
                <c:pt idx="14">
                  <c:v>0.44825730342790626</c:v>
                </c:pt>
                <c:pt idx="15">
                  <c:v>0.47459886541658947</c:v>
                </c:pt>
                <c:pt idx="16">
                  <c:v>0.49872768679353824</c:v>
                </c:pt>
                <c:pt idx="17">
                  <c:v>0.52101169637195199</c:v>
                </c:pt>
                <c:pt idx="18">
                  <c:v>0.61269792506006626</c:v>
                </c:pt>
                <c:pt idx="19">
                  <c:v>0.68306010552236329</c:v>
                </c:pt>
                <c:pt idx="20">
                  <c:v>0.74034910277687049</c:v>
                </c:pt>
                <c:pt idx="21">
                  <c:v>0.78873647971422212</c:v>
                </c:pt>
                <c:pt idx="22">
                  <c:v>0.83064948058710164</c:v>
                </c:pt>
                <c:pt idx="23">
                  <c:v>0.86763266435901265</c:v>
                </c:pt>
                <c:pt idx="24">
                  <c:v>0.90073263772467327</c:v>
                </c:pt>
                <c:pt idx="25">
                  <c:v>0.9306926112478725</c:v>
                </c:pt>
                <c:pt idx="26">
                  <c:v>1.1344643426209273</c:v>
                </c:pt>
                <c:pt idx="27">
                  <c:v>1.2576021548369483</c:v>
                </c:pt>
                <c:pt idx="28">
                  <c:v>1.3461489743771267</c:v>
                </c:pt>
                <c:pt idx="29">
                  <c:v>1.4153419264370719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E4-4A52-AA78-CC65188F6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5257039"/>
        <c:axId val="1985253295"/>
      </c:scatterChart>
      <c:valAx>
        <c:axId val="1985257039"/>
        <c:scaling>
          <c:orientation val="minMax"/>
          <c:max val="4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5253295"/>
        <c:crosses val="autoZero"/>
        <c:crossBetween val="midCat"/>
      </c:valAx>
      <c:valAx>
        <c:axId val="1985253295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5257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7084711286089238"/>
                  <c:y val="-2.976851851851851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'直流orlowFrequency-Inductance'!$F$2:$F$9</c:f>
              <c:numCache>
                <c:formatCode>General</c:formatCode>
                <c:ptCount val="8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</c:numCache>
            </c:numRef>
          </c:xVal>
          <c:yVal>
            <c:numRef>
              <c:f>'直流orlowFrequency-Inductance'!$P$2:$P$9</c:f>
              <c:numCache>
                <c:formatCode>General</c:formatCode>
                <c:ptCount val="8"/>
                <c:pt idx="0">
                  <c:v>3.3149158976801432</c:v>
                </c:pt>
                <c:pt idx="1">
                  <c:v>3.3695223000898484</c:v>
                </c:pt>
                <c:pt idx="2">
                  <c:v>3.4556855905087938</c:v>
                </c:pt>
                <c:pt idx="3">
                  <c:v>3.5991421462253066</c:v>
                </c:pt>
                <c:pt idx="4">
                  <c:v>3.8855410310660541</c:v>
                </c:pt>
                <c:pt idx="5">
                  <c:v>4.1713177421081618</c:v>
                </c:pt>
                <c:pt idx="6">
                  <c:v>4.4565344999841674</c:v>
                </c:pt>
                <c:pt idx="7">
                  <c:v>4.7412392117130802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CC-440D-836D-0C68C41DF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7453007"/>
        <c:axId val="1257467983"/>
      </c:scatterChart>
      <c:valAx>
        <c:axId val="1257453007"/>
        <c:scaling>
          <c:orientation val="minMax"/>
          <c:max val="3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7467983"/>
        <c:crosses val="autoZero"/>
        <c:crossBetween val="midCat"/>
      </c:valAx>
      <c:valAx>
        <c:axId val="1257467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7453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'直流orlowFrequency-Inductance'!$G$1</c:f>
              <c:strCache>
                <c:ptCount val="1"/>
                <c:pt idx="0">
                  <c:v>Previous Solution</c:v>
                </c:pt>
              </c:strCache>
            </c:strRef>
          </c:tx>
          <c:spPr>
            <a:ln w="22225" cap="rnd">
              <a:solidFill>
                <a:srgbClr val="C000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'直流orlowFrequency-Inductance'!$G$2:$G$31</c:f>
              <c:numCache>
                <c:formatCode>General</c:formatCode>
                <c:ptCount val="30"/>
                <c:pt idx="0">
                  <c:v>0.38147283407807597</c:v>
                </c:pt>
                <c:pt idx="1">
                  <c:v>0.38667361352956803</c:v>
                </c:pt>
                <c:pt idx="2">
                  <c:v>0.394710902579265</c:v>
                </c:pt>
                <c:pt idx="3">
                  <c:v>0.407658046592146</c:v>
                </c:pt>
                <c:pt idx="4">
                  <c:v>0.43202998775426499</c:v>
                </c:pt>
                <c:pt idx="5">
                  <c:v>0.45462036256077798</c:v>
                </c:pt>
                <c:pt idx="6">
                  <c:v>0.47567320491048598</c:v>
                </c:pt>
                <c:pt idx="7">
                  <c:v>0.49538521069248398</c:v>
                </c:pt>
                <c:pt idx="8">
                  <c:v>0.51391746137660899</c:v>
                </c:pt>
                <c:pt idx="9">
                  <c:v>0.53140353796498996</c:v>
                </c:pt>
                <c:pt idx="10">
                  <c:v>0.54795546179931398</c:v>
                </c:pt>
                <c:pt idx="11">
                  <c:v>0.56366816851836099</c:v>
                </c:pt>
                <c:pt idx="12">
                  <c:v>0.57862275772434002</c:v>
                </c:pt>
                <c:pt idx="13">
                  <c:v>0.606527751457276</c:v>
                </c:pt>
                <c:pt idx="14">
                  <c:v>0.63212758159542604</c:v>
                </c:pt>
                <c:pt idx="15">
                  <c:v>0.65577430530094005</c:v>
                </c:pt>
                <c:pt idx="16">
                  <c:v>0.67774508847819104</c:v>
                </c:pt>
                <c:pt idx="17">
                  <c:v>0.69826194436493805</c:v>
                </c:pt>
                <c:pt idx="18">
                  <c:v>0.78438275716369898</c:v>
                </c:pt>
                <c:pt idx="19">
                  <c:v>0.85171482912462404</c:v>
                </c:pt>
                <c:pt idx="20">
                  <c:v>0.90700610519913205</c:v>
                </c:pt>
                <c:pt idx="21">
                  <c:v>0.95391674890436495</c:v>
                </c:pt>
                <c:pt idx="22">
                  <c:v>0.994656101732734</c:v>
                </c:pt>
                <c:pt idx="23">
                  <c:v>1.030660726362</c:v>
                </c:pt>
                <c:pt idx="24">
                  <c:v>1.06291746370198</c:v>
                </c:pt>
                <c:pt idx="25">
                  <c:v>1.0921335444287099</c:v>
                </c:pt>
                <c:pt idx="26">
                  <c:v>1.29104771678987</c:v>
                </c:pt>
                <c:pt idx="27">
                  <c:v>1.4112637321243</c:v>
                </c:pt>
                <c:pt idx="28">
                  <c:v>1.4976842178415899</c:v>
                </c:pt>
                <c:pt idx="29">
                  <c:v>1.56519967757574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91-43ED-8F3F-1294F747C1B9}"/>
            </c:ext>
          </c:extLst>
        </c:ser>
        <c:ser>
          <c:idx val="1"/>
          <c:order val="1"/>
          <c:tx>
            <c:strRef>
              <c:f>'直流orlowFrequency-Inductance'!$K$1</c:f>
              <c:strCache>
                <c:ptCount val="1"/>
                <c:pt idx="0">
                  <c:v>f1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'直流orlowFrequency-Inductance'!$K$2:$K$31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91-43ED-8F3F-1294F747C1B9}"/>
            </c:ext>
          </c:extLst>
        </c:ser>
        <c:ser>
          <c:idx val="2"/>
          <c:order val="2"/>
          <c:tx>
            <c:strRef>
              <c:f>'直流orlowFrequency-Inductance'!$L$1</c:f>
              <c:strCache>
                <c:ptCount val="1"/>
                <c:pt idx="0">
                  <c:v>f2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'直流orlowFrequency-Inductance'!$L$2:$L$31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91-43ED-8F3F-1294F747C1B9}"/>
            </c:ext>
          </c:extLst>
        </c:ser>
        <c:ser>
          <c:idx val="3"/>
          <c:order val="3"/>
          <c:tx>
            <c:strRef>
              <c:f>'直流orlowFrequency-Inductance'!$M$1</c:f>
              <c:strCache>
                <c:ptCount val="1"/>
                <c:pt idx="0">
                  <c:v>f3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</a:ln>
            <a:effectLst>
              <a:glow rad="139700">
                <a:schemeClr val="accent2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'直流orlowFrequency-Inductance'!$M$2:$M$31</c:f>
              <c:numCache>
                <c:formatCode>General</c:formatCode>
                <c:ptCount val="30"/>
                <c:pt idx="0">
                  <c:v>1.4234064864268313E-2</c:v>
                </c:pt>
                <c:pt idx="1">
                  <c:v>6.3556348583340652E-2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91-43ED-8F3F-1294F747C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0288815"/>
        <c:axId val="2040289231"/>
      </c:scatterChart>
      <c:valAx>
        <c:axId val="2040288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D/a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0289231"/>
        <c:crosses val="autoZero"/>
        <c:crossBetween val="midCat"/>
      </c:valAx>
      <c:valAx>
        <c:axId val="204028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Magnetic flux / μ=1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0288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'直流orlowFrequency-Inductance'!$G$1</c:f>
              <c:strCache>
                <c:ptCount val="1"/>
                <c:pt idx="0">
                  <c:v>Previous Solution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bg1"/>
              </a:solidFill>
              <a:ln w="9525" cap="rnd">
                <a:solidFill>
                  <a:srgbClr val="C0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'直流orlowFrequency-Inductance'!$G$2:$G$31</c:f>
              <c:numCache>
                <c:formatCode>General</c:formatCode>
                <c:ptCount val="30"/>
                <c:pt idx="0">
                  <c:v>0.38147283407807597</c:v>
                </c:pt>
                <c:pt idx="1">
                  <c:v>0.38667361352956803</c:v>
                </c:pt>
                <c:pt idx="2">
                  <c:v>0.394710902579265</c:v>
                </c:pt>
                <c:pt idx="3">
                  <c:v>0.407658046592146</c:v>
                </c:pt>
                <c:pt idx="4">
                  <c:v>0.43202998775426499</c:v>
                </c:pt>
                <c:pt idx="5">
                  <c:v>0.45462036256077798</c:v>
                </c:pt>
                <c:pt idx="6">
                  <c:v>0.47567320491048598</c:v>
                </c:pt>
                <c:pt idx="7">
                  <c:v>0.49538521069248398</c:v>
                </c:pt>
                <c:pt idx="8">
                  <c:v>0.51391746137660899</c:v>
                </c:pt>
                <c:pt idx="9">
                  <c:v>0.53140353796498996</c:v>
                </c:pt>
                <c:pt idx="10">
                  <c:v>0.54795546179931398</c:v>
                </c:pt>
                <c:pt idx="11">
                  <c:v>0.56366816851836099</c:v>
                </c:pt>
                <c:pt idx="12">
                  <c:v>0.57862275772434002</c:v>
                </c:pt>
                <c:pt idx="13">
                  <c:v>0.606527751457276</c:v>
                </c:pt>
                <c:pt idx="14">
                  <c:v>0.63212758159542604</c:v>
                </c:pt>
                <c:pt idx="15">
                  <c:v>0.65577430530094005</c:v>
                </c:pt>
                <c:pt idx="16">
                  <c:v>0.67774508847819104</c:v>
                </c:pt>
                <c:pt idx="17">
                  <c:v>0.69826194436493805</c:v>
                </c:pt>
                <c:pt idx="18">
                  <c:v>0.78438275716369898</c:v>
                </c:pt>
                <c:pt idx="19">
                  <c:v>0.85171482912462404</c:v>
                </c:pt>
                <c:pt idx="20">
                  <c:v>0.90700610519913205</c:v>
                </c:pt>
                <c:pt idx="21">
                  <c:v>0.95391674890436495</c:v>
                </c:pt>
                <c:pt idx="22">
                  <c:v>0.994656101732734</c:v>
                </c:pt>
                <c:pt idx="23">
                  <c:v>1.030660726362</c:v>
                </c:pt>
                <c:pt idx="24">
                  <c:v>1.06291746370198</c:v>
                </c:pt>
                <c:pt idx="25">
                  <c:v>1.0921335444287099</c:v>
                </c:pt>
                <c:pt idx="26">
                  <c:v>1.29104771678987</c:v>
                </c:pt>
                <c:pt idx="27">
                  <c:v>1.4112637321243</c:v>
                </c:pt>
                <c:pt idx="28">
                  <c:v>1.4976842178415899</c:v>
                </c:pt>
                <c:pt idx="29">
                  <c:v>1.56519967757574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24-4F1F-A975-EA694CB572F9}"/>
            </c:ext>
          </c:extLst>
        </c:ser>
        <c:ser>
          <c:idx val="1"/>
          <c:order val="1"/>
          <c:tx>
            <c:strRef>
              <c:f>'直流orlowFrequency-Inductance'!$K$1</c:f>
              <c:strCache>
                <c:ptCount val="1"/>
                <c:pt idx="0">
                  <c:v>f1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'直流orlowFrequency-Inductance'!$K$2:$K$31</c:f>
              <c:numCache>
                <c:formatCode>General</c:formatCode>
                <c:ptCount val="30"/>
                <c:pt idx="0">
                  <c:v>0.22095375098991607</c:v>
                </c:pt>
                <c:pt idx="1">
                  <c:v>0.22693897219343862</c:v>
                </c:pt>
                <c:pt idx="2">
                  <c:v>0.23616599175631198</c:v>
                </c:pt>
                <c:pt idx="3">
                  <c:v>0.25097377263832293</c:v>
                </c:pt>
                <c:pt idx="4">
                  <c:v>0.2786703541445868</c:v>
                </c:pt>
                <c:pt idx="5">
                  <c:v>0.30414873931399261</c:v>
                </c:pt>
                <c:pt idx="6">
                  <c:v>0.32773803949555536</c:v>
                </c:pt>
                <c:pt idx="7">
                  <c:v>0.34969915256605982</c:v>
                </c:pt>
                <c:pt idx="8">
                  <c:v>0.37024240188383023</c:v>
                </c:pt>
                <c:pt idx="9">
                  <c:v>0.38953981835415497</c:v>
                </c:pt>
                <c:pt idx="10">
                  <c:v>0.40773390655799502</c:v>
                </c:pt>
                <c:pt idx="11">
                  <c:v>0.42494403760681027</c:v>
                </c:pt>
                <c:pt idx="12">
                  <c:v>0.4412712003053032</c:v>
                </c:pt>
                <c:pt idx="13">
                  <c:v>0.47160937279097448</c:v>
                </c:pt>
                <c:pt idx="14">
                  <c:v>0.49930595429723845</c:v>
                </c:pt>
                <c:pt idx="15">
                  <c:v>0.52478433946664427</c:v>
                </c:pt>
                <c:pt idx="16">
                  <c:v>0.54837363964820696</c:v>
                </c:pt>
                <c:pt idx="17">
                  <c:v>0.57033475271871137</c:v>
                </c:pt>
                <c:pt idx="18">
                  <c:v>0.6619068004579548</c:v>
                </c:pt>
                <c:pt idx="19">
                  <c:v>0.73293559887942783</c:v>
                </c:pt>
                <c:pt idx="20">
                  <c:v>0.79097035287136297</c:v>
                </c:pt>
                <c:pt idx="21">
                  <c:v>0.84003803822233147</c:v>
                </c:pt>
                <c:pt idx="22">
                  <c:v>0.8825424006106064</c:v>
                </c:pt>
                <c:pt idx="23">
                  <c:v>0.92003390528477114</c:v>
                </c:pt>
                <c:pt idx="24">
                  <c:v>0.95357119903207932</c:v>
                </c:pt>
                <c:pt idx="25">
                  <c:v>0.98390937151775071</c:v>
                </c:pt>
                <c:pt idx="26">
                  <c:v>1.1897371907883914</c:v>
                </c:pt>
                <c:pt idx="27">
                  <c:v>1.3137076763689122</c:v>
                </c:pt>
                <c:pt idx="28">
                  <c:v>1.4027023020406042</c:v>
                </c:pt>
                <c:pt idx="29">
                  <c:v>1.4721745697996425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24-4F1F-A975-EA694CB572F9}"/>
            </c:ext>
          </c:extLst>
        </c:ser>
        <c:ser>
          <c:idx val="2"/>
          <c:order val="2"/>
          <c:tx>
            <c:strRef>
              <c:f>'直流orlowFrequency-Inductance'!$L$1</c:f>
              <c:strCache>
                <c:ptCount val="1"/>
                <c:pt idx="0">
                  <c:v>f2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'直流orlowFrequency-Inductance'!$L$2:$L$31</c:f>
              <c:numCache>
                <c:formatCode>General</c:formatCode>
                <c:ptCount val="30"/>
                <c:pt idx="0">
                  <c:v>0.30053122253586373</c:v>
                </c:pt>
                <c:pt idx="1">
                  <c:v>0.3065164437393863</c:v>
                </c:pt>
                <c:pt idx="2">
                  <c:v>0.31574346330225966</c:v>
                </c:pt>
                <c:pt idx="3">
                  <c:v>0.33055124418427057</c:v>
                </c:pt>
                <c:pt idx="4">
                  <c:v>0.35824782569053448</c:v>
                </c:pt>
                <c:pt idx="5">
                  <c:v>0.3837262108599403</c:v>
                </c:pt>
                <c:pt idx="6">
                  <c:v>0.40731551104150304</c:v>
                </c:pt>
                <c:pt idx="7">
                  <c:v>0.42927662411200751</c:v>
                </c:pt>
                <c:pt idx="8">
                  <c:v>0.44981987342977792</c:v>
                </c:pt>
                <c:pt idx="9">
                  <c:v>0.46911728990010265</c:v>
                </c:pt>
                <c:pt idx="10">
                  <c:v>0.48731137810394265</c:v>
                </c:pt>
                <c:pt idx="11">
                  <c:v>0.50452150915275795</c:v>
                </c:pt>
                <c:pt idx="12">
                  <c:v>0.52084867185125083</c:v>
                </c:pt>
                <c:pt idx="13">
                  <c:v>0.55118684433692222</c:v>
                </c:pt>
                <c:pt idx="14">
                  <c:v>0.57888342584318608</c:v>
                </c:pt>
                <c:pt idx="15">
                  <c:v>0.6043618110125919</c:v>
                </c:pt>
                <c:pt idx="16">
                  <c:v>0.6279511111941547</c:v>
                </c:pt>
                <c:pt idx="17">
                  <c:v>0.64991222426465911</c:v>
                </c:pt>
                <c:pt idx="18">
                  <c:v>0.74148427200390243</c:v>
                </c:pt>
                <c:pt idx="19">
                  <c:v>0.81251307042537557</c:v>
                </c:pt>
                <c:pt idx="20">
                  <c:v>0.87054782441731071</c:v>
                </c:pt>
                <c:pt idx="21">
                  <c:v>0.91961550976827922</c:v>
                </c:pt>
                <c:pt idx="22">
                  <c:v>0.96211987215655403</c:v>
                </c:pt>
                <c:pt idx="23">
                  <c:v>0.99961137683071888</c:v>
                </c:pt>
                <c:pt idx="24">
                  <c:v>1.0331486705780271</c:v>
                </c:pt>
                <c:pt idx="25">
                  <c:v>1.0634868430636983</c:v>
                </c:pt>
                <c:pt idx="26">
                  <c:v>1.269314662334339</c:v>
                </c:pt>
                <c:pt idx="27">
                  <c:v>1.3932851479148598</c:v>
                </c:pt>
                <c:pt idx="28">
                  <c:v>1.4822797735865521</c:v>
                </c:pt>
                <c:pt idx="29">
                  <c:v>1.5517520413455901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24-4F1F-A975-EA694CB572F9}"/>
            </c:ext>
          </c:extLst>
        </c:ser>
        <c:ser>
          <c:idx val="3"/>
          <c:order val="3"/>
          <c:tx>
            <c:strRef>
              <c:f>'直流orlowFrequency-Inductance'!$M$1</c:f>
              <c:strCache>
                <c:ptCount val="1"/>
                <c:pt idx="0">
                  <c:v>f3</c:v>
                </c:pt>
              </c:strCache>
            </c:strRef>
          </c:tx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'直流orlowFrequency-Inductance'!$M$2:$M$31</c:f>
              <c:numCache>
                <c:formatCode>General</c:formatCode>
                <c:ptCount val="30"/>
                <c:pt idx="0">
                  <c:v>1.4234064864268313E-2</c:v>
                </c:pt>
                <c:pt idx="1">
                  <c:v>6.3556348583340652E-2</c:v>
                </c:pt>
                <c:pt idx="2">
                  <c:v>0.10024366343102883</c:v>
                </c:pt>
                <c:pt idx="3">
                  <c:v>0.14119216056806877</c:v>
                </c:pt>
                <c:pt idx="4">
                  <c:v>0.19810413772251015</c:v>
                </c:pt>
                <c:pt idx="5">
                  <c:v>0.2407800737605523</c:v>
                </c:pt>
                <c:pt idx="6">
                  <c:v>0.27597935890888214</c:v>
                </c:pt>
                <c:pt idx="7">
                  <c:v>0.30634896253003313</c:v>
                </c:pt>
                <c:pt idx="8">
                  <c:v>0.33326023786274556</c:v>
                </c:pt>
                <c:pt idx="9">
                  <c:v>0.35753552622546952</c:v>
                </c:pt>
                <c:pt idx="10">
                  <c:v>0.37971527900981999</c:v>
                </c:pt>
                <c:pt idx="11">
                  <c:v>0.40017786047590376</c:v>
                </c:pt>
                <c:pt idx="12">
                  <c:v>0.4192007182789827</c:v>
                </c:pt>
                <c:pt idx="13">
                  <c:v>0.45372430491325361</c:v>
                </c:pt>
                <c:pt idx="14">
                  <c:v>0.48449291022005159</c:v>
                </c:pt>
                <c:pt idx="15">
                  <c:v>0.51229999872677612</c:v>
                </c:pt>
                <c:pt idx="16">
                  <c:v>0.53770037565184103</c:v>
                </c:pt>
                <c:pt idx="17">
                  <c:v>0.56109985233918014</c:v>
                </c:pt>
                <c:pt idx="18">
                  <c:v>0.65681241854756056</c:v>
                </c:pt>
                <c:pt idx="19">
                  <c:v>0.7297036638221357</c:v>
                </c:pt>
                <c:pt idx="20">
                  <c:v>0.78873647971422212</c:v>
                </c:pt>
                <c:pt idx="21">
                  <c:v>0.83840143655796551</c:v>
                </c:pt>
                <c:pt idx="22">
                  <c:v>0.88129165318422775</c:v>
                </c:pt>
                <c:pt idx="23">
                  <c:v>0.91904688759009934</c:v>
                </c:pt>
                <c:pt idx="24">
                  <c:v>0.95277242347321034</c:v>
                </c:pt>
                <c:pt idx="25">
                  <c:v>0.98324965883624038</c:v>
                </c:pt>
                <c:pt idx="26">
                  <c:v>1.1895565893715285</c:v>
                </c:pt>
                <c:pt idx="27">
                  <c:v>1.3136248370951211</c:v>
                </c:pt>
                <c:pt idx="28">
                  <c:v>1.4026549521121823</c:v>
                </c:pt>
                <c:pt idx="29">
                  <c:v>1.4721439704351271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24-4F1F-A975-EA694CB57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0288815"/>
        <c:axId val="2040289231"/>
      </c:scatterChart>
      <c:valAx>
        <c:axId val="2040288815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D/a</a:t>
                </a:r>
                <a:endParaRPr lang="ja-JP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0289231"/>
        <c:crosses val="autoZero"/>
        <c:crossBetween val="midCat"/>
      </c:valAx>
      <c:valAx>
        <c:axId val="204028923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Electric Potential/ </a:t>
                </a:r>
                <a:r>
                  <a:rPr lang="en-US" altLang="ja-JP" sz="1400"/>
                  <a:t>ε</a:t>
                </a:r>
                <a:r>
                  <a:rPr lang="en-US" sz="1400"/>
                  <a:t>=1</a:t>
                </a:r>
                <a:endParaRPr lang="ja-JP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0288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'直流orlowFrequency-Inductance'!$G$33</c:f>
              <c:strCache>
                <c:ptCount val="1"/>
                <c:pt idx="0">
                  <c:v>Domain Integral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accent1"/>
                </a:solidFill>
              </a:ln>
              <a:effectLst/>
            </c:spPr>
          </c:marker>
          <c:xVal>
            <c:numRef>
              <c:f>'直流orlowFrequency-Inductance'!$F$34:$F$53</c:f>
              <c:numCache>
                <c:formatCode>General</c:formatCode>
                <c:ptCount val="2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'直流orlowFrequency-Inductance'!$G$34:$G$53</c:f>
              <c:numCache>
                <c:formatCode>General</c:formatCode>
                <c:ptCount val="20"/>
                <c:pt idx="0">
                  <c:v>143.73465665315896</c:v>
                </c:pt>
                <c:pt idx="1">
                  <c:v>145.69425162823919</c:v>
                </c:pt>
                <c:pt idx="2">
                  <c:v>148.72261139276162</c:v>
                </c:pt>
                <c:pt idx="3">
                  <c:v>153.60094907001172</c:v>
                </c:pt>
                <c:pt idx="4">
                  <c:v>162.78402131518027</c:v>
                </c:pt>
                <c:pt idx="5">
                  <c:v>171.29581947330482</c:v>
                </c:pt>
                <c:pt idx="6">
                  <c:v>179.2282927620555</c:v>
                </c:pt>
                <c:pt idx="7">
                  <c:v>186.65555397154094</c:v>
                </c:pt>
                <c:pt idx="8">
                  <c:v>193.63829678081737</c:v>
                </c:pt>
                <c:pt idx="9">
                  <c:v>200.22685300321766</c:v>
                </c:pt>
                <c:pt idx="10">
                  <c:v>206.46343101545133</c:v>
                </c:pt>
                <c:pt idx="11">
                  <c:v>212.38380149428804</c:v>
                </c:pt>
                <c:pt idx="12">
                  <c:v>218.01852185414069</c:v>
                </c:pt>
                <c:pt idx="13">
                  <c:v>228.53280841613267</c:v>
                </c:pt>
                <c:pt idx="14">
                  <c:v>238.17853536331833</c:v>
                </c:pt>
                <c:pt idx="15">
                  <c:v>247.08835385930206</c:v>
                </c:pt>
                <c:pt idx="16">
                  <c:v>255.3666968873585</c:v>
                </c:pt>
                <c:pt idx="17">
                  <c:v>263.09721652871349</c:v>
                </c:pt>
                <c:pt idx="18">
                  <c:v>295.54656639719553</c:v>
                </c:pt>
                <c:pt idx="19">
                  <c:v>320.91653086252512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B5-4FE9-B2B4-B5080ABC67CE}"/>
            </c:ext>
          </c:extLst>
        </c:ser>
        <c:ser>
          <c:idx val="1"/>
          <c:order val="1"/>
          <c:tx>
            <c:strRef>
              <c:f>'直流orlowFrequency-Inductance'!$K$33</c:f>
              <c:strCache>
                <c:ptCount val="1"/>
                <c:pt idx="0">
                  <c:v>f1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6350">
                <a:solidFill>
                  <a:schemeClr val="accent2"/>
                </a:solidFill>
              </a:ln>
              <a:effectLst/>
            </c:spPr>
          </c:marker>
          <c:xVal>
            <c:numRef>
              <c:f>'直流orlowFrequency-Inductance'!$F$34:$F$53</c:f>
              <c:numCache>
                <c:formatCode>General</c:formatCode>
                <c:ptCount val="2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'直流orlowFrequency-Inductance'!$K$34:$K$53</c:f>
              <c:numCache>
                <c:formatCode>General</c:formatCode>
                <c:ptCount val="20"/>
                <c:pt idx="0">
                  <c:v>83.252878573951392</c:v>
                </c:pt>
                <c:pt idx="1">
                  <c:v>85.508042344028524</c:v>
                </c:pt>
                <c:pt idx="2">
                  <c:v>88.984679132613422</c:v>
                </c:pt>
                <c:pt idx="3">
                  <c:v>94.564083773614513</c:v>
                </c:pt>
                <c:pt idx="4">
                  <c:v>104.99984296178854</c:v>
                </c:pt>
                <c:pt idx="5">
                  <c:v>114.59981081599217</c:v>
                </c:pt>
                <c:pt idx="6">
                  <c:v>123.48799277652273</c:v>
                </c:pt>
                <c:pt idx="7">
                  <c:v>131.76269221754271</c:v>
                </c:pt>
                <c:pt idx="8">
                  <c:v>139.50315660569788</c:v>
                </c:pt>
                <c:pt idx="9">
                  <c:v>146.77420524369197</c:v>
                </c:pt>
                <c:pt idx="10">
                  <c:v>153.62953224860524</c:v>
                </c:pt>
                <c:pt idx="11">
                  <c:v>160.11411530741105</c:v>
                </c:pt>
                <c:pt idx="12">
                  <c:v>166.26600586145202</c:v>
                </c:pt>
                <c:pt idx="13">
                  <c:v>177.69708670434051</c:v>
                </c:pt>
                <c:pt idx="14">
                  <c:v>188.13284589251458</c:v>
                </c:pt>
                <c:pt idx="15">
                  <c:v>197.73281374671819</c:v>
                </c:pt>
                <c:pt idx="16">
                  <c:v>206.62099570724874</c:v>
                </c:pt>
                <c:pt idx="17">
                  <c:v>214.89569514826869</c:v>
                </c:pt>
                <c:pt idx="18">
                  <c:v>249.39900879217802</c:v>
                </c:pt>
                <c:pt idx="19">
                  <c:v>276.16185804793218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B5-4FE9-B2B4-B5080ABC67CE}"/>
            </c:ext>
          </c:extLst>
        </c:ser>
        <c:ser>
          <c:idx val="2"/>
          <c:order val="2"/>
          <c:tx>
            <c:strRef>
              <c:f>'直流orlowFrequency-Inductance'!$L$33</c:f>
              <c:strCache>
                <c:ptCount val="1"/>
                <c:pt idx="0">
                  <c:v>f2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'直流orlowFrequency-Inductance'!$F$34:$F$53</c:f>
              <c:numCache>
                <c:formatCode>General</c:formatCode>
                <c:ptCount val="2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'直流orlowFrequency-Inductance'!$L$34:$L$53</c:f>
              <c:numCache>
                <c:formatCode>General</c:formatCode>
                <c:ptCount val="20"/>
                <c:pt idx="0">
                  <c:v>113.23677133954291</c:v>
                </c:pt>
                <c:pt idx="1">
                  <c:v>115.49193510962004</c:v>
                </c:pt>
                <c:pt idx="2">
                  <c:v>118.96857189820496</c:v>
                </c:pt>
                <c:pt idx="3">
                  <c:v>124.54797653920602</c:v>
                </c:pt>
                <c:pt idx="4">
                  <c:v>134.98373572738006</c:v>
                </c:pt>
                <c:pt idx="5">
                  <c:v>144.58370358158371</c:v>
                </c:pt>
                <c:pt idx="6">
                  <c:v>153.47188554211425</c:v>
                </c:pt>
                <c:pt idx="7">
                  <c:v>161.74658498313423</c:v>
                </c:pt>
                <c:pt idx="8">
                  <c:v>169.4870493712894</c:v>
                </c:pt>
                <c:pt idx="9">
                  <c:v>176.75809800928349</c:v>
                </c:pt>
                <c:pt idx="10">
                  <c:v>183.61342501419676</c:v>
                </c:pt>
                <c:pt idx="11">
                  <c:v>190.09800807300257</c:v>
                </c:pt>
                <c:pt idx="12">
                  <c:v>196.24989862704351</c:v>
                </c:pt>
                <c:pt idx="13">
                  <c:v>207.68097946993205</c:v>
                </c:pt>
                <c:pt idx="14">
                  <c:v>218.11673865810607</c:v>
                </c:pt>
                <c:pt idx="15">
                  <c:v>227.71670651230968</c:v>
                </c:pt>
                <c:pt idx="16">
                  <c:v>236.60488847284029</c:v>
                </c:pt>
                <c:pt idx="17">
                  <c:v>244.87958791386023</c:v>
                </c:pt>
                <c:pt idx="18">
                  <c:v>279.38290155776951</c:v>
                </c:pt>
                <c:pt idx="19">
                  <c:v>306.1457508135237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3B5-4FE9-B2B4-B5080ABC67CE}"/>
            </c:ext>
          </c:extLst>
        </c:ser>
        <c:ser>
          <c:idx val="3"/>
          <c:order val="3"/>
          <c:tx>
            <c:strRef>
              <c:f>'直流orlowFrequency-Inductance'!$M$33</c:f>
              <c:strCache>
                <c:ptCount val="1"/>
                <c:pt idx="0">
                  <c:v>Boundary Integral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2225">
                <a:solidFill>
                  <a:schemeClr val="accent4"/>
                </a:solidFill>
              </a:ln>
              <a:effectLst/>
            </c:spPr>
          </c:marker>
          <c:xVal>
            <c:numRef>
              <c:f>'直流orlowFrequency-Inductance'!$F$34:$F$53</c:f>
              <c:numCache>
                <c:formatCode>General</c:formatCode>
                <c:ptCount val="2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</c:numCache>
            </c:numRef>
          </c:xVal>
          <c:yVal>
            <c:numRef>
              <c:f>'直流orlowFrequency-Inductance'!$M$34:$M$53</c:f>
              <c:numCache>
                <c:formatCode>General</c:formatCode>
                <c:ptCount val="20"/>
                <c:pt idx="0">
                  <c:v>107.61909674497352</c:v>
                </c:pt>
                <c:pt idx="1">
                  <c:v>109.13762706626599</c:v>
                </c:pt>
                <c:pt idx="2">
                  <c:v>111.5086542253046</c:v>
                </c:pt>
                <c:pt idx="3">
                  <c:v>115.38858971062514</c:v>
                </c:pt>
                <c:pt idx="4">
                  <c:v>122.8938569283561</c:v>
                </c:pt>
                <c:pt idx="5">
                  <c:v>130.08165552694066</c:v>
                </c:pt>
                <c:pt idx="6">
                  <c:v>136.97170462541283</c:v>
                </c:pt>
                <c:pt idx="7">
                  <c:v>143.57923348377477</c:v>
                </c:pt>
                <c:pt idx="8">
                  <c:v>149.91786157235532</c:v>
                </c:pt>
                <c:pt idx="9">
                  <c:v>156.00089938375456</c:v>
                </c:pt>
                <c:pt idx="10">
                  <c:v>161.84167197109207</c:v>
                </c:pt>
                <c:pt idx="11">
                  <c:v>167.45343975219535</c:v>
                </c:pt>
                <c:pt idx="12">
                  <c:v>172.84921117156179</c:v>
                </c:pt>
                <c:pt idx="13">
                  <c:v>183.04252585557668</c:v>
                </c:pt>
                <c:pt idx="14">
                  <c:v>192.51511209738334</c:v>
                </c:pt>
                <c:pt idx="15">
                  <c:v>201.34985659065683</c:v>
                </c:pt>
                <c:pt idx="16">
                  <c:v>209.6189442720999</c:v>
                </c:pt>
                <c:pt idx="17">
                  <c:v>217.38472253880647</c:v>
                </c:pt>
                <c:pt idx="18">
                  <c:v>250.30666722272096</c:v>
                </c:pt>
                <c:pt idx="19">
                  <c:v>276.26233915384302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3B5-4FE9-B2B4-B5080ABC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333055"/>
        <c:axId val="358331807"/>
      </c:scatterChart>
      <c:valAx>
        <c:axId val="358333055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331807"/>
        <c:crosses val="autoZero"/>
        <c:crossBetween val="midCat"/>
      </c:valAx>
      <c:valAx>
        <c:axId val="358331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400" b="0" i="0" u="none" strike="noStrike" baseline="0">
                    <a:effectLst/>
                  </a:rPr>
                  <a:t>Characteristic Impedance</a:t>
                </a:r>
                <a:endParaRPr lang="ja-JP" altLang="en-US" sz="2400"/>
              </a:p>
            </c:rich>
          </c:tx>
          <c:layout>
            <c:manualLayout>
              <c:xMode val="edge"/>
              <c:yMode val="edge"/>
              <c:x val="1.5845618416640651E-2"/>
              <c:y val="0.114945902915823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3330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'直流orlowFrequency-Inductance'!$R$1</c:f>
              <c:strCache>
                <c:ptCount val="1"/>
                <c:pt idx="0">
                  <c:v>exp(ΦB*pi)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'直流orlowFrequency-Inductance'!$R$2:$R$31</c:f>
              <c:numCache>
                <c:formatCode>General</c:formatCode>
                <c:ptCount val="30"/>
                <c:pt idx="0">
                  <c:v>1.007706391752877</c:v>
                </c:pt>
                <c:pt idx="1">
                  <c:v>1.0444933222804402</c:v>
                </c:pt>
                <c:pt idx="2">
                  <c:v>1.1042656706593597</c:v>
                </c:pt>
                <c:pt idx="3">
                  <c:v>1.2041993743410158</c:v>
                </c:pt>
                <c:pt idx="4">
                  <c:v>1.4039401757660506</c:v>
                </c:pt>
                <c:pt idx="5">
                  <c:v>1.6035530980201471</c:v>
                </c:pt>
                <c:pt idx="6">
                  <c:v>1.803081876232179</c:v>
                </c:pt>
                <c:pt idx="7">
                  <c:v>2.0025493075974468</c:v>
                </c:pt>
                <c:pt idx="8">
                  <c:v>2.2019684171177598</c:v>
                </c:pt>
                <c:pt idx="9">
                  <c:v>2.4013472295320639</c:v>
                </c:pt>
                <c:pt idx="10">
                  <c:v>2.600691045874691</c:v>
                </c:pt>
                <c:pt idx="11">
                  <c:v>2.8000036005077127</c:v>
                </c:pt>
                <c:pt idx="12">
                  <c:v>2.9992876779525521</c:v>
                </c:pt>
                <c:pt idx="13">
                  <c:v>3.3977787073749477</c:v>
                </c:pt>
                <c:pt idx="14">
                  <c:v>3.7961773596717951</c:v>
                </c:pt>
                <c:pt idx="15">
                  <c:v>4.1944932885183146</c:v>
                </c:pt>
                <c:pt idx="16">
                  <c:v>4.5927340562339403</c:v>
                </c:pt>
                <c:pt idx="17">
                  <c:v>4.9909058459923008</c:v>
                </c:pt>
                <c:pt idx="18">
                  <c:v>6.9808889160651217</c:v>
                </c:pt>
                <c:pt idx="19">
                  <c:v>8.9696979412724769</c:v>
                </c:pt>
                <c:pt idx="20">
                  <c:v>10.957589561725424</c:v>
                </c:pt>
                <c:pt idx="21">
                  <c:v>12.944728627586665</c:v>
                </c:pt>
                <c:pt idx="22">
                  <c:v>14.931229970392788</c:v>
                </c:pt>
                <c:pt idx="23">
                  <c:v>16.917178129830166</c:v>
                </c:pt>
                <c:pt idx="24">
                  <c:v>18.902637919923603</c:v>
                </c:pt>
                <c:pt idx="25">
                  <c:v>20.887660598942418</c:v>
                </c:pt>
                <c:pt idx="26">
                  <c:v>40.720427353495587</c:v>
                </c:pt>
                <c:pt idx="27">
                  <c:v>60.532051523774399</c:v>
                </c:pt>
                <c:pt idx="28">
                  <c:v>80.324206869686648</c:v>
                </c:pt>
                <c:pt idx="29">
                  <c:v>100.06698013012954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3A-4086-A414-D95A43B0B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831792"/>
        <c:axId val="980834288"/>
      </c:scatterChart>
      <c:valAx>
        <c:axId val="98083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834288"/>
        <c:crosses val="autoZero"/>
        <c:crossBetween val="midCat"/>
      </c:valAx>
      <c:valAx>
        <c:axId val="98083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831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'直流orlowFrequency-Inductance'!$S$1</c:f>
              <c:strCache>
                <c:ptCount val="1"/>
                <c:pt idx="0">
                  <c:v>Exp(ΦA*pi)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'直流orlowFrequency-Inductance'!$F$2:$F$31</c:f>
              <c:numCache>
                <c:formatCode>General</c:formatCode>
                <c:ptCount val="30"/>
                <c:pt idx="0">
                  <c:v>2.0019999999999998</c:v>
                </c:pt>
                <c:pt idx="1">
                  <c:v>2.04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3.4</c:v>
                </c:pt>
                <c:pt idx="10">
                  <c:v>3.6</c:v>
                </c:pt>
                <c:pt idx="11">
                  <c:v>3.8</c:v>
                </c:pt>
                <c:pt idx="12">
                  <c:v>4</c:v>
                </c:pt>
                <c:pt idx="13">
                  <c:v>4.4000000000000004</c:v>
                </c:pt>
                <c:pt idx="14">
                  <c:v>4.8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42</c:v>
                </c:pt>
                <c:pt idx="27">
                  <c:v>62</c:v>
                </c:pt>
                <c:pt idx="28">
                  <c:v>82</c:v>
                </c:pt>
                <c:pt idx="29">
                  <c:v>102</c:v>
                </c:pt>
              </c:numCache>
            </c:numRef>
          </c:xVal>
          <c:yVal>
            <c:numRef>
              <c:f>'直流orlowFrequency-Inductance'!$S$2:$S$31</c:f>
              <c:numCache>
                <c:formatCode>General</c:formatCode>
                <c:ptCount val="30"/>
                <c:pt idx="0">
                  <c:v>1.9985383183102634</c:v>
                </c:pt>
                <c:pt idx="1">
                  <c:v>2.0362886934696274</c:v>
                </c:pt>
                <c:pt idx="2">
                  <c:v>2.0960524562582883</c:v>
                </c:pt>
                <c:pt idx="3">
                  <c:v>2.1956792539763428</c:v>
                </c:pt>
                <c:pt idx="4">
                  <c:v>2.3948965067906993</c:v>
                </c:pt>
                <c:pt idx="5">
                  <c:v>2.5940695063348058</c:v>
                </c:pt>
                <c:pt idx="6">
                  <c:v>2.7932039993463826</c:v>
                </c:pt>
                <c:pt idx="7">
                  <c:v>2.9923042386894707</c:v>
                </c:pt>
                <c:pt idx="8">
                  <c:v>3.1913734978156216</c:v>
                </c:pt>
                <c:pt idx="9">
                  <c:v>3.3904143823434993</c:v>
                </c:pt>
                <c:pt idx="10">
                  <c:v>3.5894290246850158</c:v>
                </c:pt>
                <c:pt idx="11">
                  <c:v>3.7884192102648631</c:v>
                </c:pt>
                <c:pt idx="12">
                  <c:v>3.9873864622621582</c:v>
                </c:pt>
                <c:pt idx="13">
                  <c:v>4.3852572825566716</c:v>
                </c:pt>
                <c:pt idx="14">
                  <c:v>4.7830502800144465</c:v>
                </c:pt>
                <c:pt idx="15">
                  <c:v>5.1807724788117806</c:v>
                </c:pt>
                <c:pt idx="16">
                  <c:v>5.5784296562591029</c:v>
                </c:pt>
                <c:pt idx="17">
                  <c:v>5.9760266689735628</c:v>
                </c:pt>
                <c:pt idx="18">
                  <c:v>7.9632372671586085</c:v>
                </c:pt>
                <c:pt idx="19">
                  <c:v>9.9493925645155592</c:v>
                </c:pt>
                <c:pt idx="20">
                  <c:v>11.934708627321321</c:v>
                </c:pt>
                <c:pt idx="21">
                  <c:v>13.919327427254824</c:v>
                </c:pt>
                <c:pt idx="22">
                  <c:v>15.90334964568693</c:v>
                </c:pt>
                <c:pt idx="23">
                  <c:v>17.886850478252835</c:v>
                </c:pt>
                <c:pt idx="24">
                  <c:v>19.869888252937749</c:v>
                </c:pt>
                <c:pt idx="25">
                  <c:v>21.852509545121134</c:v>
                </c:pt>
                <c:pt idx="26">
                  <c:v>41.661901797001121</c:v>
                </c:pt>
                <c:pt idx="27">
                  <c:v>61.450699476037151</c:v>
                </c:pt>
                <c:pt idx="28">
                  <c:v>81.225874246822002</c:v>
                </c:pt>
                <c:pt idx="29">
                  <c:v>100.9908354458309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A4-4EFA-B59C-573D6064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132304"/>
        <c:axId val="890128144"/>
      </c:scatterChart>
      <c:valAx>
        <c:axId val="89013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0128144"/>
        <c:crosses val="autoZero"/>
        <c:crossBetween val="midCat"/>
      </c:valAx>
      <c:valAx>
        <c:axId val="8901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0132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600075</xdr:colOff>
      <xdr:row>4</xdr:row>
      <xdr:rowOff>228600</xdr:rowOff>
    </xdr:from>
    <xdr:ext cx="2943225" cy="5270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BB9D6466-5304-4AB2-B4A8-6F808B61BCB0}"/>
                </a:ext>
              </a:extLst>
            </xdr:cNvPr>
            <xdr:cNvSpPr txBox="1"/>
          </xdr:nvSpPr>
          <xdr:spPr>
            <a:xfrm>
              <a:off x="15554325" y="1419225"/>
              <a:ext cx="2943225" cy="527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BB9D6466-5304-4AB2-B4A8-6F808B61BCB0}"/>
                </a:ext>
              </a:extLst>
            </xdr:cNvPr>
            <xdr:cNvSpPr txBox="1"/>
          </xdr:nvSpPr>
          <xdr:spPr>
            <a:xfrm>
              <a:off x="15554325" y="1419225"/>
              <a:ext cx="2943225" cy="527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𝑓_3 (𝑑,𝐷)=1/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 (𝐷+√(𝐷^2−〖4𝑎〗^2 ))/2𝑎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18</xdr:col>
      <xdr:colOff>581025</xdr:colOff>
      <xdr:row>0</xdr:row>
      <xdr:rowOff>152400</xdr:rowOff>
    </xdr:from>
    <xdr:ext cx="1990725" cy="462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1A82B181-3F31-48BA-BB77-BD913BB25532}"/>
                </a:ext>
              </a:extLst>
            </xdr:cNvPr>
            <xdr:cNvSpPr txBox="1"/>
          </xdr:nvSpPr>
          <xdr:spPr>
            <a:xfrm>
              <a:off x="14849475" y="152400"/>
              <a:ext cx="199072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1A82B181-3F31-48BA-BB77-BD913BB25532}"/>
                </a:ext>
              </a:extLst>
            </xdr:cNvPr>
            <xdr:cNvSpPr txBox="1"/>
          </xdr:nvSpPr>
          <xdr:spPr>
            <a:xfrm>
              <a:off x="14849475" y="152400"/>
              <a:ext cx="199072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𝑓_1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 𝐷/𝑎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22</xdr:col>
      <xdr:colOff>542925</xdr:colOff>
      <xdr:row>0</xdr:row>
      <xdr:rowOff>200025</xdr:rowOff>
    </xdr:from>
    <xdr:ext cx="1990725" cy="4678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533D8446-2BBA-40FD-B86D-9CF72DA9638B}"/>
                </a:ext>
              </a:extLst>
            </xdr:cNvPr>
            <xdr:cNvSpPr txBox="1"/>
          </xdr:nvSpPr>
          <xdr:spPr>
            <a:xfrm>
              <a:off x="17554575" y="200025"/>
              <a:ext cx="19907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𝑙𝑛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</m:t>
                            </m:r>
                          </m:den>
                        </m:f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533D8446-2BBA-40FD-B86D-9CF72DA9638B}"/>
                </a:ext>
              </a:extLst>
            </xdr:cNvPr>
            <xdr:cNvSpPr txBox="1"/>
          </xdr:nvSpPr>
          <xdr:spPr>
            <a:xfrm>
              <a:off x="17554575" y="200025"/>
              <a:ext cx="19907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𝑓_2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𝑙𝑛 𝐷/𝑎+1/4)</a:t>
              </a:r>
              <a:endParaRPr kumimoji="1" lang="ja-JP" altLang="en-US" sz="1600"/>
            </a:p>
          </xdr:txBody>
        </xdr:sp>
      </mc:Fallback>
    </mc:AlternateContent>
    <xdr:clientData/>
  </xdr:oneCellAnchor>
  <xdr:twoCellAnchor>
    <xdr:from>
      <xdr:col>22</xdr:col>
      <xdr:colOff>309562</xdr:colOff>
      <xdr:row>16</xdr:row>
      <xdr:rowOff>147637</xdr:rowOff>
    </xdr:from>
    <xdr:to>
      <xdr:col>29</xdr:col>
      <xdr:colOff>80962</xdr:colOff>
      <xdr:row>28</xdr:row>
      <xdr:rowOff>33337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110DC12-BBC6-4ECA-B1A7-85A7F8D97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0</xdr:colOff>
      <xdr:row>8</xdr:row>
      <xdr:rowOff>104774</xdr:rowOff>
    </xdr:from>
    <xdr:ext cx="5924550" cy="10228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79D6FFCF-E6AA-41AE-AABA-6CF743391DA1}"/>
                </a:ext>
              </a:extLst>
            </xdr:cNvPr>
            <xdr:cNvSpPr txBox="1"/>
          </xdr:nvSpPr>
          <xdr:spPr>
            <a:xfrm>
              <a:off x="14954250" y="2247899"/>
              <a:ext cx="5924550" cy="10228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′(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4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d>
                      <m:d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num>
                              <m:den>
                                <m: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den>
                            </m:f>
                          </m:e>
                        </m:d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  <m:d>
                              <m:dPr>
                                <m:ctrlP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rad>
                                  <m:radPr>
                                    <m:degHide m:val="on"/>
                                    <m:ctrlPr>
                                      <a:rPr kumimoji="1" lang="en-US" altLang="ja-JP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radPr>
                                  <m:deg/>
                                  <m:e>
                                    <m:r>
                                      <a:rPr kumimoji="1" lang="en-US" altLang="ja-JP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1−4</m:t>
                                    </m:r>
                                    <m:sSup>
                                      <m:sSupPr>
                                        <m:ctrlPr>
                                          <a:rPr kumimoji="1" lang="en-US" altLang="ja-JP" sz="1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kumimoji="1" lang="en-US" altLang="ja-JP" sz="14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f>
                                              <m:fPr>
                                                <m:ctrlPr>
                                                  <a:rPr kumimoji="1" lang="en-US" altLang="ja-JP" sz="14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fPr>
                                              <m:num>
                                                <m:r>
                                                  <a:rPr kumimoji="1" lang="en-US" altLang="ja-JP" sz="14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𝑎</m:t>
                                                </m:r>
                                              </m:num>
                                              <m:den>
                                                <m:r>
                                                  <a:rPr kumimoji="1" lang="en-US" altLang="ja-JP" sz="14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𝐷</m:t>
                                                </m:r>
                                              </m:den>
                                            </m:f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kumimoji="1" lang="en-US" altLang="ja-JP" sz="1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e>
                                </m:rad>
                              </m:e>
                            </m:d>
                          </m:e>
                        </m:d>
                      </m:e>
                    </m:d>
                  </m:oMath>
                </m:oMathPara>
              </a14:m>
              <a:endParaRPr kumimoji="1" lang="ja-JP" altLang="en-US" sz="1400"/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79D6FFCF-E6AA-41AE-AABA-6CF743391DA1}"/>
                </a:ext>
              </a:extLst>
            </xdr:cNvPr>
            <xdr:cNvSpPr txBox="1"/>
          </xdr:nvSpPr>
          <xdr:spPr>
            <a:xfrm>
              <a:off x="14954250" y="2247899"/>
              <a:ext cx="5924550" cy="10228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400" b="0" i="0">
                  <a:latin typeface="Cambria Math" panose="02040503050406030204" pitchFamily="18" charset="0"/>
                </a:rPr>
                <a:t>𝑓_3′(𝑑,𝐷)=1/</a:t>
              </a:r>
              <a:r>
                <a:rPr kumimoji="1" lang="ja-JP" altLang="en-US" sz="14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 (𝑙𝑛(𝐷/𝑎)+𝑙𝑛(</a:t>
              </a:r>
              <a:r>
                <a:rPr kumimoji="1" lang="en-US" altLang="ja-JP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(1+√(1−4(𝑎/𝐷)^2 ))))</a:t>
              </a:r>
              <a:endParaRPr kumimoji="1" lang="ja-JP" altLang="en-US" sz="1400"/>
            </a:p>
          </xdr:txBody>
        </xdr:sp>
      </mc:Fallback>
    </mc:AlternateContent>
    <xdr:clientData/>
  </xdr:oneCellAnchor>
  <xdr:twoCellAnchor>
    <xdr:from>
      <xdr:col>16</xdr:col>
      <xdr:colOff>381000</xdr:colOff>
      <xdr:row>39</xdr:row>
      <xdr:rowOff>152400</xdr:rowOff>
    </xdr:from>
    <xdr:to>
      <xdr:col>24</xdr:col>
      <xdr:colOff>161925</xdr:colOff>
      <xdr:row>53</xdr:row>
      <xdr:rowOff>228600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B392599-E3FC-44FB-A7BD-4CA65C09D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352424</xdr:colOff>
      <xdr:row>34</xdr:row>
      <xdr:rowOff>85725</xdr:rowOff>
    </xdr:from>
    <xdr:to>
      <xdr:col>27</xdr:col>
      <xdr:colOff>133349</xdr:colOff>
      <xdr:row>48</xdr:row>
      <xdr:rowOff>161925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8122671-5268-495F-9A3D-F94A8592A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209550</xdr:colOff>
      <xdr:row>42</xdr:row>
      <xdr:rowOff>142875</xdr:rowOff>
    </xdr:from>
    <xdr:to>
      <xdr:col>22</xdr:col>
      <xdr:colOff>666750</xdr:colOff>
      <xdr:row>54</xdr:row>
      <xdr:rowOff>28575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A460922-F741-4B5A-8469-EE58CD2DA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295275</xdr:colOff>
      <xdr:row>38</xdr:row>
      <xdr:rowOff>138112</xdr:rowOff>
    </xdr:from>
    <xdr:to>
      <xdr:col>24</xdr:col>
      <xdr:colOff>66675</xdr:colOff>
      <xdr:row>50</xdr:row>
      <xdr:rowOff>23812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42542B3E-1D03-4C7A-8320-FA4B5A955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457200</xdr:colOff>
      <xdr:row>40</xdr:row>
      <xdr:rowOff>180975</xdr:rowOff>
    </xdr:from>
    <xdr:to>
      <xdr:col>27</xdr:col>
      <xdr:colOff>38100</xdr:colOff>
      <xdr:row>56</xdr:row>
      <xdr:rowOff>228600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636E361E-60FE-4D73-B9C2-99E20CA6C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933450</xdr:colOff>
      <xdr:row>39</xdr:row>
      <xdr:rowOff>209549</xdr:rowOff>
    </xdr:from>
    <xdr:to>
      <xdr:col>23</xdr:col>
      <xdr:colOff>504825</xdr:colOff>
      <xdr:row>62</xdr:row>
      <xdr:rowOff>104775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1DF04F9B-AA02-421D-89EC-C7C5E0615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647700</xdr:colOff>
      <xdr:row>9</xdr:row>
      <xdr:rowOff>195262</xdr:rowOff>
    </xdr:from>
    <xdr:to>
      <xdr:col>23</xdr:col>
      <xdr:colOff>209550</xdr:colOff>
      <xdr:row>21</xdr:row>
      <xdr:rowOff>80962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23D22F77-1FCE-4E6A-BD83-416846990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1066800</xdr:colOff>
      <xdr:row>4</xdr:row>
      <xdr:rowOff>233362</xdr:rowOff>
    </xdr:from>
    <xdr:to>
      <xdr:col>21</xdr:col>
      <xdr:colOff>666750</xdr:colOff>
      <xdr:row>16</xdr:row>
      <xdr:rowOff>119062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5EDA9256-F40D-4BE2-8CDB-988161E98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666750</xdr:colOff>
      <xdr:row>11</xdr:row>
      <xdr:rowOff>57150</xdr:rowOff>
    </xdr:from>
    <xdr:to>
      <xdr:col>13</xdr:col>
      <xdr:colOff>371475</xdr:colOff>
      <xdr:row>23</xdr:row>
      <xdr:rowOff>47625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A03F8F54-D534-4F97-A0D1-A08E02F75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561975</xdr:colOff>
      <xdr:row>3</xdr:row>
      <xdr:rowOff>9525</xdr:rowOff>
    </xdr:from>
    <xdr:ext cx="2943225" cy="5270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8F77851B-7844-4369-AF41-0DC8C5DE2C12}"/>
                </a:ext>
              </a:extLst>
            </xdr:cNvPr>
            <xdr:cNvSpPr txBox="1"/>
          </xdr:nvSpPr>
          <xdr:spPr>
            <a:xfrm>
              <a:off x="11820525" y="723900"/>
              <a:ext cx="2943225" cy="527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8F77851B-7844-4369-AF41-0DC8C5DE2C12}"/>
                </a:ext>
              </a:extLst>
            </xdr:cNvPr>
            <xdr:cNvSpPr txBox="1"/>
          </xdr:nvSpPr>
          <xdr:spPr>
            <a:xfrm>
              <a:off x="11820525" y="723900"/>
              <a:ext cx="2943225" cy="527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𝑓_3 (𝑑,𝐷)=1/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 (𝐷+√(𝐷^2−〖4𝑎〗^2 ))/2𝑎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16</xdr:col>
      <xdr:colOff>581025</xdr:colOff>
      <xdr:row>0</xdr:row>
      <xdr:rowOff>152400</xdr:rowOff>
    </xdr:from>
    <xdr:ext cx="1990725" cy="462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387AC94D-A9CF-41A0-BACD-D27F5378AB12}"/>
                </a:ext>
              </a:extLst>
            </xdr:cNvPr>
            <xdr:cNvSpPr txBox="1"/>
          </xdr:nvSpPr>
          <xdr:spPr>
            <a:xfrm>
              <a:off x="11839575" y="152400"/>
              <a:ext cx="199072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387AC94D-A9CF-41A0-BACD-D27F5378AB12}"/>
                </a:ext>
              </a:extLst>
            </xdr:cNvPr>
            <xdr:cNvSpPr txBox="1"/>
          </xdr:nvSpPr>
          <xdr:spPr>
            <a:xfrm>
              <a:off x="11839575" y="152400"/>
              <a:ext cx="199072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𝑓_1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 𝐷/𝑎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14</xdr:col>
      <xdr:colOff>76200</xdr:colOff>
      <xdr:row>0</xdr:row>
      <xdr:rowOff>76200</xdr:rowOff>
    </xdr:from>
    <xdr:ext cx="1990725" cy="4678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3D3D6BC6-909B-47ED-A52D-4A319C4EF6EE}"/>
                </a:ext>
              </a:extLst>
            </xdr:cNvPr>
            <xdr:cNvSpPr txBox="1"/>
          </xdr:nvSpPr>
          <xdr:spPr>
            <a:xfrm>
              <a:off x="9963150" y="76200"/>
              <a:ext cx="19907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𝑙𝑛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</m:t>
                            </m:r>
                          </m:den>
                        </m:f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3D3D6BC6-909B-47ED-A52D-4A319C4EF6EE}"/>
                </a:ext>
              </a:extLst>
            </xdr:cNvPr>
            <xdr:cNvSpPr txBox="1"/>
          </xdr:nvSpPr>
          <xdr:spPr>
            <a:xfrm>
              <a:off x="9963150" y="76200"/>
              <a:ext cx="19907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𝑓_2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𝑙𝑛 𝐷/𝑎+1/4)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17</xdr:col>
      <xdr:colOff>0</xdr:colOff>
      <xdr:row>8</xdr:row>
      <xdr:rowOff>104774</xdr:rowOff>
    </xdr:from>
    <xdr:ext cx="5924550" cy="10228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6AD1CD6C-0902-4963-B488-08457025F8EB}"/>
                </a:ext>
              </a:extLst>
            </xdr:cNvPr>
            <xdr:cNvSpPr txBox="1"/>
          </xdr:nvSpPr>
          <xdr:spPr>
            <a:xfrm>
              <a:off x="11944350" y="2009774"/>
              <a:ext cx="5924550" cy="10228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′(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4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d>
                      <m:d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num>
                              <m:den>
                                <m: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den>
                            </m:f>
                          </m:e>
                        </m:d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  <m:d>
                              <m:dPr>
                                <m:ctrlP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rad>
                                  <m:radPr>
                                    <m:degHide m:val="on"/>
                                    <m:ctrlPr>
                                      <a:rPr kumimoji="1" lang="en-US" altLang="ja-JP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radPr>
                                  <m:deg/>
                                  <m:e>
                                    <m:r>
                                      <a:rPr kumimoji="1" lang="en-US" altLang="ja-JP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1−4</m:t>
                                    </m:r>
                                    <m:sSup>
                                      <m:sSupPr>
                                        <m:ctrlPr>
                                          <a:rPr kumimoji="1" lang="en-US" altLang="ja-JP" sz="1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kumimoji="1" lang="en-US" altLang="ja-JP" sz="14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f>
                                              <m:fPr>
                                                <m:ctrlPr>
                                                  <a:rPr kumimoji="1" lang="en-US" altLang="ja-JP" sz="14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fPr>
                                              <m:num>
                                                <m:r>
                                                  <a:rPr kumimoji="1" lang="en-US" altLang="ja-JP" sz="14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𝑎</m:t>
                                                </m:r>
                                              </m:num>
                                              <m:den>
                                                <m:r>
                                                  <a:rPr kumimoji="1" lang="en-US" altLang="ja-JP" sz="14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𝐷</m:t>
                                                </m:r>
                                              </m:den>
                                            </m:f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kumimoji="1" lang="en-US" altLang="ja-JP" sz="1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e>
                                </m:rad>
                              </m:e>
                            </m:d>
                          </m:e>
                        </m:d>
                      </m:e>
                    </m:d>
                  </m:oMath>
                </m:oMathPara>
              </a14:m>
              <a:endParaRPr kumimoji="1" lang="ja-JP" altLang="en-US" sz="1400"/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6AD1CD6C-0902-4963-B488-08457025F8EB}"/>
                </a:ext>
              </a:extLst>
            </xdr:cNvPr>
            <xdr:cNvSpPr txBox="1"/>
          </xdr:nvSpPr>
          <xdr:spPr>
            <a:xfrm>
              <a:off x="11944350" y="2009774"/>
              <a:ext cx="5924550" cy="10228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400" b="0" i="0">
                  <a:latin typeface="Cambria Math" panose="02040503050406030204" pitchFamily="18" charset="0"/>
                </a:rPr>
                <a:t>𝑓_3′(𝑑,𝐷)=1/</a:t>
              </a:r>
              <a:r>
                <a:rPr kumimoji="1" lang="ja-JP" altLang="en-US" sz="14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 (𝑙𝑛(𝐷/𝑎)+𝑙𝑛(</a:t>
              </a:r>
              <a:r>
                <a:rPr kumimoji="1" lang="en-US" altLang="ja-JP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(1+√(1−4(𝑎/𝐷)^2 ))))</a:t>
              </a:r>
              <a:endParaRPr kumimoji="1" lang="ja-JP" altLang="en-US" sz="1400"/>
            </a:p>
          </xdr:txBody>
        </xdr:sp>
      </mc:Fallback>
    </mc:AlternateContent>
    <xdr:clientData/>
  </xdr:oneCellAnchor>
  <xdr:twoCellAnchor>
    <xdr:from>
      <xdr:col>6</xdr:col>
      <xdr:colOff>619125</xdr:colOff>
      <xdr:row>3</xdr:row>
      <xdr:rowOff>152400</xdr:rowOff>
    </xdr:from>
    <xdr:to>
      <xdr:col>17</xdr:col>
      <xdr:colOff>66675</xdr:colOff>
      <xdr:row>20</xdr:row>
      <xdr:rowOff>228599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DDA44395-B823-4A32-936F-42EEABE82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600075</xdr:colOff>
      <xdr:row>4</xdr:row>
      <xdr:rowOff>228600</xdr:rowOff>
    </xdr:from>
    <xdr:ext cx="2943225" cy="5270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68AA9E26-1B0F-46AB-9837-F757A78F6011}"/>
                </a:ext>
              </a:extLst>
            </xdr:cNvPr>
            <xdr:cNvSpPr txBox="1"/>
          </xdr:nvSpPr>
          <xdr:spPr>
            <a:xfrm>
              <a:off x="15554325" y="1657350"/>
              <a:ext cx="2943225" cy="527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68AA9E26-1B0F-46AB-9837-F757A78F6011}"/>
                </a:ext>
              </a:extLst>
            </xdr:cNvPr>
            <xdr:cNvSpPr txBox="1"/>
          </xdr:nvSpPr>
          <xdr:spPr>
            <a:xfrm>
              <a:off x="15554325" y="1657350"/>
              <a:ext cx="2943225" cy="527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𝑓_3 (𝑑,𝐷)=1/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 (𝐷+√(𝐷^2−〖4𝑎〗^2 ))/2𝑎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18</xdr:col>
      <xdr:colOff>581025</xdr:colOff>
      <xdr:row>0</xdr:row>
      <xdr:rowOff>152400</xdr:rowOff>
    </xdr:from>
    <xdr:ext cx="1990725" cy="462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9D165D39-0A10-49EC-904C-371F7CBF9178}"/>
                </a:ext>
              </a:extLst>
            </xdr:cNvPr>
            <xdr:cNvSpPr txBox="1"/>
          </xdr:nvSpPr>
          <xdr:spPr>
            <a:xfrm>
              <a:off x="11553825" y="152400"/>
              <a:ext cx="199072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9D165D39-0A10-49EC-904C-371F7CBF9178}"/>
                </a:ext>
              </a:extLst>
            </xdr:cNvPr>
            <xdr:cNvSpPr txBox="1"/>
          </xdr:nvSpPr>
          <xdr:spPr>
            <a:xfrm>
              <a:off x="11553825" y="152400"/>
              <a:ext cx="199072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𝑓_1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 𝐷/𝑎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22</xdr:col>
      <xdr:colOff>542925</xdr:colOff>
      <xdr:row>0</xdr:row>
      <xdr:rowOff>200025</xdr:rowOff>
    </xdr:from>
    <xdr:ext cx="1990725" cy="4678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8A9CA227-2D4D-43CF-8FA7-2566FE489B3F}"/>
                </a:ext>
              </a:extLst>
            </xdr:cNvPr>
            <xdr:cNvSpPr txBox="1"/>
          </xdr:nvSpPr>
          <xdr:spPr>
            <a:xfrm>
              <a:off x="14258925" y="200025"/>
              <a:ext cx="19907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𝑙𝑛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</m:t>
                            </m:r>
                          </m:den>
                        </m:f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8A9CA227-2D4D-43CF-8FA7-2566FE489B3F}"/>
                </a:ext>
              </a:extLst>
            </xdr:cNvPr>
            <xdr:cNvSpPr txBox="1"/>
          </xdr:nvSpPr>
          <xdr:spPr>
            <a:xfrm>
              <a:off x="14258925" y="200025"/>
              <a:ext cx="19907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𝑓_2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𝑙𝑛 𝐷/𝑎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+1/4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kumimoji="1" lang="ja-JP" altLang="en-US" sz="1600"/>
            </a:p>
          </xdr:txBody>
        </xdr:sp>
      </mc:Fallback>
    </mc:AlternateContent>
    <xdr:clientData/>
  </xdr:oneCellAnchor>
  <xdr:twoCellAnchor>
    <xdr:from>
      <xdr:col>22</xdr:col>
      <xdr:colOff>309562</xdr:colOff>
      <xdr:row>16</xdr:row>
      <xdr:rowOff>147637</xdr:rowOff>
    </xdr:from>
    <xdr:to>
      <xdr:col>29</xdr:col>
      <xdr:colOff>80962</xdr:colOff>
      <xdr:row>28</xdr:row>
      <xdr:rowOff>33337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CB7F695-7AC1-4A6A-AA78-A916CAADC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0</xdr:colOff>
      <xdr:row>8</xdr:row>
      <xdr:rowOff>104774</xdr:rowOff>
    </xdr:from>
    <xdr:ext cx="5924550" cy="10228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7396D9CB-CF79-4B0E-9D7C-6AF538BEEDBF}"/>
                </a:ext>
              </a:extLst>
            </xdr:cNvPr>
            <xdr:cNvSpPr txBox="1"/>
          </xdr:nvSpPr>
          <xdr:spPr>
            <a:xfrm>
              <a:off x="11944350" y="1295399"/>
              <a:ext cx="5924550" cy="10228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′(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4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d>
                      <m:d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num>
                              <m:den>
                                <m: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den>
                            </m:f>
                          </m:e>
                        </m:d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  <m:d>
                              <m:dPr>
                                <m:ctrlP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rad>
                                  <m:radPr>
                                    <m:degHide m:val="on"/>
                                    <m:ctrlPr>
                                      <a:rPr kumimoji="1" lang="en-US" altLang="ja-JP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radPr>
                                  <m:deg/>
                                  <m:e>
                                    <m:r>
                                      <a:rPr kumimoji="1" lang="en-US" altLang="ja-JP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1−4</m:t>
                                    </m:r>
                                    <m:sSup>
                                      <m:sSupPr>
                                        <m:ctrlPr>
                                          <a:rPr kumimoji="1" lang="en-US" altLang="ja-JP" sz="1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kumimoji="1" lang="en-US" altLang="ja-JP" sz="14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f>
                                              <m:fPr>
                                                <m:ctrlPr>
                                                  <a:rPr kumimoji="1" lang="en-US" altLang="ja-JP" sz="14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fPr>
                                              <m:num>
                                                <m:r>
                                                  <a:rPr kumimoji="1" lang="en-US" altLang="ja-JP" sz="14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𝑎</m:t>
                                                </m:r>
                                              </m:num>
                                              <m:den>
                                                <m:r>
                                                  <a:rPr kumimoji="1" lang="en-US" altLang="ja-JP" sz="14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𝐷</m:t>
                                                </m:r>
                                              </m:den>
                                            </m:f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kumimoji="1" lang="en-US" altLang="ja-JP" sz="1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e>
                                </m:rad>
                              </m:e>
                            </m:d>
                          </m:e>
                        </m:d>
                      </m:e>
                    </m:d>
                  </m:oMath>
                </m:oMathPara>
              </a14:m>
              <a:endParaRPr kumimoji="1" lang="ja-JP" altLang="en-US" sz="1400"/>
            </a:p>
          </xdr:txBody>
        </xdr:sp>
      </mc:Choice>
      <mc:Fallback xmlns="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7396D9CB-CF79-4B0E-9D7C-6AF538BEEDBF}"/>
                </a:ext>
              </a:extLst>
            </xdr:cNvPr>
            <xdr:cNvSpPr txBox="1"/>
          </xdr:nvSpPr>
          <xdr:spPr>
            <a:xfrm>
              <a:off x="11944350" y="1295399"/>
              <a:ext cx="5924550" cy="10228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400" b="0" i="0">
                  <a:latin typeface="Cambria Math" panose="02040503050406030204" pitchFamily="18" charset="0"/>
                </a:rPr>
                <a:t>𝑓_3′(𝑑,𝐷)=1/</a:t>
              </a:r>
              <a:r>
                <a:rPr kumimoji="1" lang="ja-JP" altLang="en-US" sz="14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 (𝑙𝑛(𝐷/𝑎)+𝑙𝑛(</a:t>
              </a:r>
              <a:r>
                <a:rPr kumimoji="1" lang="en-US" altLang="ja-JP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kumimoji="1" lang="en-US" altLang="ja-JP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kumimoji="1" lang="en-US" altLang="ja-JP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 (1+√(1−4(𝑎/𝐷)^2 ))))</a:t>
              </a:r>
              <a:endParaRPr kumimoji="1" lang="ja-JP" altLang="en-US" sz="1400"/>
            </a:p>
          </xdr:txBody>
        </xdr:sp>
      </mc:Fallback>
    </mc:AlternateContent>
    <xdr:clientData/>
  </xdr:oneCellAnchor>
  <xdr:twoCellAnchor>
    <xdr:from>
      <xdr:col>16</xdr:col>
      <xdr:colOff>381000</xdr:colOff>
      <xdr:row>39</xdr:row>
      <xdr:rowOff>152400</xdr:rowOff>
    </xdr:from>
    <xdr:to>
      <xdr:col>24</xdr:col>
      <xdr:colOff>161925</xdr:colOff>
      <xdr:row>53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552A9BD-55A2-487E-B837-AD3F69493D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447674</xdr:colOff>
      <xdr:row>28</xdr:row>
      <xdr:rowOff>66675</xdr:rowOff>
    </xdr:from>
    <xdr:to>
      <xdr:col>30</xdr:col>
      <xdr:colOff>228599</xdr:colOff>
      <xdr:row>42</xdr:row>
      <xdr:rowOff>142875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63F470FC-3463-4B8C-B80F-DE4C6ACC2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209550</xdr:colOff>
      <xdr:row>42</xdr:row>
      <xdr:rowOff>142875</xdr:rowOff>
    </xdr:from>
    <xdr:to>
      <xdr:col>22</xdr:col>
      <xdr:colOff>666750</xdr:colOff>
      <xdr:row>54</xdr:row>
      <xdr:rowOff>28575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E82E094-A610-4AC6-848A-9C6A0DE55E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609600</xdr:colOff>
      <xdr:row>43</xdr:row>
      <xdr:rowOff>9525</xdr:rowOff>
    </xdr:from>
    <xdr:to>
      <xdr:col>32</xdr:col>
      <xdr:colOff>400050</xdr:colOff>
      <xdr:row>59</xdr:row>
      <xdr:rowOff>57150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F88DC7E-A300-460A-B929-E19CAB826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933450</xdr:colOff>
      <xdr:row>39</xdr:row>
      <xdr:rowOff>209549</xdr:rowOff>
    </xdr:from>
    <xdr:to>
      <xdr:col>23</xdr:col>
      <xdr:colOff>504825</xdr:colOff>
      <xdr:row>62</xdr:row>
      <xdr:rowOff>104775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D4F11BCF-27D8-4E59-83E8-6CEC1546E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</xdr:row>
      <xdr:rowOff>33337</xdr:rowOff>
    </xdr:from>
    <xdr:to>
      <xdr:col>16</xdr:col>
      <xdr:colOff>180975</xdr:colOff>
      <xdr:row>20</xdr:row>
      <xdr:rowOff>157162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C407429-7AE0-4BF9-97C2-BDECE24D7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485775</xdr:colOff>
      <xdr:row>3</xdr:row>
      <xdr:rowOff>233362</xdr:rowOff>
    </xdr:from>
    <xdr:to>
      <xdr:col>17</xdr:col>
      <xdr:colOff>666750</xdr:colOff>
      <xdr:row>15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AA0B11-0F08-421A-AD2B-B342EB6025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1</xdr:row>
      <xdr:rowOff>114299</xdr:rowOff>
    </xdr:from>
    <xdr:to>
      <xdr:col>17</xdr:col>
      <xdr:colOff>561974</xdr:colOff>
      <xdr:row>17</xdr:row>
      <xdr:rowOff>47624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A96F757-382C-4CD0-AB67-FDA0E4C65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504824</xdr:colOff>
      <xdr:row>1</xdr:row>
      <xdr:rowOff>57152</xdr:rowOff>
    </xdr:from>
    <xdr:to>
      <xdr:col>9</xdr:col>
      <xdr:colOff>19049</xdr:colOff>
      <xdr:row>16</xdr:row>
      <xdr:rowOff>228601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5BED73F-4FBF-4412-8CE3-B363C411A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409575</xdr:colOff>
      <xdr:row>14</xdr:row>
      <xdr:rowOff>85724</xdr:rowOff>
    </xdr:from>
    <xdr:to>
      <xdr:col>15</xdr:col>
      <xdr:colOff>619124</xdr:colOff>
      <xdr:row>30</xdr:row>
      <xdr:rowOff>19049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3E53CDD-D560-4D2A-B2C9-A0485BE63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657226</xdr:colOff>
      <xdr:row>24</xdr:row>
      <xdr:rowOff>76200</xdr:rowOff>
    </xdr:from>
    <xdr:to>
      <xdr:col>7</xdr:col>
      <xdr:colOff>257176</xdr:colOff>
      <xdr:row>33</xdr:row>
      <xdr:rowOff>219074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233325D-99F4-44E1-8727-24D15B6DC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628650</xdr:colOff>
      <xdr:row>2</xdr:row>
      <xdr:rowOff>104774</xdr:rowOff>
    </xdr:from>
    <xdr:to>
      <xdr:col>21</xdr:col>
      <xdr:colOff>152399</xdr:colOff>
      <xdr:row>18</xdr:row>
      <xdr:rowOff>38099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99102EA-1D89-44B3-98C7-65BE45FF4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2</xdr:row>
      <xdr:rowOff>171451</xdr:rowOff>
    </xdr:from>
    <xdr:to>
      <xdr:col>13</xdr:col>
      <xdr:colOff>76201</xdr:colOff>
      <xdr:row>21</xdr:row>
      <xdr:rowOff>104776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264ABCA-BD20-494C-93B1-468B92555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90487</xdr:rowOff>
    </xdr:from>
    <xdr:to>
      <xdr:col>14</xdr:col>
      <xdr:colOff>133350</xdr:colOff>
      <xdr:row>13</xdr:row>
      <xdr:rowOff>214312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711C7E-51C4-4F6A-B91A-1CCA97D3C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647700</xdr:colOff>
      <xdr:row>3</xdr:row>
      <xdr:rowOff>190500</xdr:rowOff>
    </xdr:from>
    <xdr:ext cx="2943225" cy="5270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F1D6B57B-3921-4F3E-BEE4-AB3C93B67A54}"/>
                </a:ext>
              </a:extLst>
            </xdr:cNvPr>
            <xdr:cNvSpPr txBox="1"/>
          </xdr:nvSpPr>
          <xdr:spPr>
            <a:xfrm>
              <a:off x="16154400" y="1381125"/>
              <a:ext cx="2943225" cy="527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F1D6B57B-3921-4F3E-BEE4-AB3C93B67A54}"/>
                </a:ext>
              </a:extLst>
            </xdr:cNvPr>
            <xdr:cNvSpPr txBox="1"/>
          </xdr:nvSpPr>
          <xdr:spPr>
            <a:xfrm>
              <a:off x="16154400" y="1381125"/>
              <a:ext cx="2943225" cy="527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𝑓_3 (𝑑,𝐷)=1/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 (𝐷+√(𝐷^2−〖4𝑎〗^2 ))/2𝑎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19</xdr:col>
      <xdr:colOff>581025</xdr:colOff>
      <xdr:row>0</xdr:row>
      <xdr:rowOff>152400</xdr:rowOff>
    </xdr:from>
    <xdr:ext cx="1990725" cy="462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F4B9F7A0-913C-4751-BF05-DA05046EE5A2}"/>
                </a:ext>
              </a:extLst>
            </xdr:cNvPr>
            <xdr:cNvSpPr txBox="1"/>
          </xdr:nvSpPr>
          <xdr:spPr>
            <a:xfrm>
              <a:off x="15401925" y="152400"/>
              <a:ext cx="199072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F4B9F7A0-913C-4751-BF05-DA05046EE5A2}"/>
                </a:ext>
              </a:extLst>
            </xdr:cNvPr>
            <xdr:cNvSpPr txBox="1"/>
          </xdr:nvSpPr>
          <xdr:spPr>
            <a:xfrm>
              <a:off x="15401925" y="152400"/>
              <a:ext cx="199072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𝑓_1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 𝐷/𝑎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22</xdr:col>
      <xdr:colOff>600075</xdr:colOff>
      <xdr:row>0</xdr:row>
      <xdr:rowOff>304800</xdr:rowOff>
    </xdr:from>
    <xdr:ext cx="1990725" cy="4678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8ABE8572-419D-4200-A9EF-00F7F5ACA738}"/>
                </a:ext>
              </a:extLst>
            </xdr:cNvPr>
            <xdr:cNvSpPr txBox="1"/>
          </xdr:nvSpPr>
          <xdr:spPr>
            <a:xfrm>
              <a:off x="17478375" y="304800"/>
              <a:ext cx="19907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𝑙𝑛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</m:t>
                            </m:r>
                          </m:den>
                        </m:f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8ABE8572-419D-4200-A9EF-00F7F5ACA738}"/>
                </a:ext>
              </a:extLst>
            </xdr:cNvPr>
            <xdr:cNvSpPr txBox="1"/>
          </xdr:nvSpPr>
          <xdr:spPr>
            <a:xfrm>
              <a:off x="17478375" y="304800"/>
              <a:ext cx="19907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𝑓_2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𝑙𝑛 𝐷/𝑎+1/4)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26</xdr:col>
      <xdr:colOff>161925</xdr:colOff>
      <xdr:row>2</xdr:row>
      <xdr:rowOff>28574</xdr:rowOff>
    </xdr:from>
    <xdr:ext cx="4514850" cy="8047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2C008B13-061F-4469-AEF5-3D87C6384B73}"/>
                </a:ext>
              </a:extLst>
            </xdr:cNvPr>
            <xdr:cNvSpPr txBox="1"/>
          </xdr:nvSpPr>
          <xdr:spPr>
            <a:xfrm>
              <a:off x="19783425" y="981074"/>
              <a:ext cx="4514850" cy="8047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′(</m:t>
                    </m:r>
                    <m:f>
                      <m:fPr>
                        <m:type m:val="lin"/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4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𝑙𝑛</m:t>
                    </m:r>
                    <m:d>
                      <m:dPr>
                        <m:ctrlPr>
                          <a:rPr kumimoji="1" lang="en-US" altLang="ja-JP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  <m:f>
                          <m:fPr>
                            <m:ctrlP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den>
                        </m:f>
                        <m:d>
                          <m:dPr>
                            <m:ctrlP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1+</m:t>
                            </m:r>
                            <m:rad>
                              <m:radPr>
                                <m:degHide m:val="on"/>
                                <m:ctrlP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1−4</m:t>
                                </m:r>
                                <m:sSup>
                                  <m:sSupPr>
                                    <m:ctrlPr>
                                      <a:rPr kumimoji="1" lang="en-US" altLang="ja-JP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kumimoji="1" lang="en-US" altLang="ja-JP" sz="1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kumimoji="1" lang="en-US" altLang="ja-JP" sz="14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kumimoji="1" lang="en-US" altLang="ja-JP" sz="14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𝑎</m:t>
                                            </m:r>
                                          </m:num>
                                          <m:den>
                                            <m:r>
                                              <a:rPr kumimoji="1" lang="en-US" altLang="ja-JP" sz="14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𝐷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kumimoji="1" lang="en-US" altLang="ja-JP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rad>
                          </m:e>
                        </m:d>
                      </m:e>
                    </m:d>
                  </m:oMath>
                </m:oMathPara>
              </a14:m>
              <a:endParaRPr kumimoji="1" lang="ja-JP" altLang="en-US" sz="14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2C008B13-061F-4469-AEF5-3D87C6384B73}"/>
                </a:ext>
              </a:extLst>
            </xdr:cNvPr>
            <xdr:cNvSpPr txBox="1"/>
          </xdr:nvSpPr>
          <xdr:spPr>
            <a:xfrm>
              <a:off x="19783425" y="981074"/>
              <a:ext cx="4514850" cy="8047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400" b="0" i="0">
                  <a:latin typeface="Cambria Math" panose="02040503050406030204" pitchFamily="18" charset="0"/>
                </a:rPr>
                <a:t>𝑓_3′(𝐷∕𝑎)=1/</a:t>
              </a:r>
              <a:r>
                <a:rPr kumimoji="1" lang="ja-JP" altLang="en-US" sz="14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𝑙𝑛(𝐷/𝑎  1/2 (1+√(1−4(𝑎/𝐷)^2 )))</a:t>
              </a:r>
              <a:endParaRPr kumimoji="1" lang="ja-JP" altLang="en-US" sz="1400"/>
            </a:p>
          </xdr:txBody>
        </xdr:sp>
      </mc:Fallback>
    </mc:AlternateContent>
    <xdr:clientData/>
  </xdr:oneCellAnchor>
  <xdr:twoCellAnchor>
    <xdr:from>
      <xdr:col>19</xdr:col>
      <xdr:colOff>381000</xdr:colOff>
      <xdr:row>14</xdr:row>
      <xdr:rowOff>80962</xdr:rowOff>
    </xdr:from>
    <xdr:to>
      <xdr:col>27</xdr:col>
      <xdr:colOff>104775</xdr:colOff>
      <xdr:row>25</xdr:row>
      <xdr:rowOff>204787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551A898-19EC-4330-92B0-EA3029C6B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447675</xdr:colOff>
      <xdr:row>26</xdr:row>
      <xdr:rowOff>166687</xdr:rowOff>
    </xdr:from>
    <xdr:to>
      <xdr:col>27</xdr:col>
      <xdr:colOff>104775</xdr:colOff>
      <xdr:row>38</xdr:row>
      <xdr:rowOff>52387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58BC7C2-0670-4331-B10D-E81624AE4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571500</xdr:colOff>
      <xdr:row>11</xdr:row>
      <xdr:rowOff>157162</xdr:rowOff>
    </xdr:from>
    <xdr:to>
      <xdr:col>25</xdr:col>
      <xdr:colOff>342900</xdr:colOff>
      <xdr:row>23</xdr:row>
      <xdr:rowOff>42862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81EE0FCD-2A06-43CB-BE3D-6B7CD8702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628651</xdr:colOff>
      <xdr:row>29</xdr:row>
      <xdr:rowOff>228600</xdr:rowOff>
    </xdr:from>
    <xdr:to>
      <xdr:col>9</xdr:col>
      <xdr:colOff>409576</xdr:colOff>
      <xdr:row>42</xdr:row>
      <xdr:rowOff>133350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F78DE6C7-85C8-406A-AF31-D635C5671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647700</xdr:colOff>
      <xdr:row>3</xdr:row>
      <xdr:rowOff>190500</xdr:rowOff>
    </xdr:from>
    <xdr:ext cx="2943225" cy="5270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ECFE0E03-FAF3-4A9B-BCEE-F0D2F006C7AF}"/>
                </a:ext>
              </a:extLst>
            </xdr:cNvPr>
            <xdr:cNvSpPr txBox="1"/>
          </xdr:nvSpPr>
          <xdr:spPr>
            <a:xfrm>
              <a:off x="15306675" y="1381125"/>
              <a:ext cx="2943225" cy="527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ECFE0E03-FAF3-4A9B-BCEE-F0D2F006C7AF}"/>
                </a:ext>
              </a:extLst>
            </xdr:cNvPr>
            <xdr:cNvSpPr txBox="1"/>
          </xdr:nvSpPr>
          <xdr:spPr>
            <a:xfrm>
              <a:off x="15306675" y="1381125"/>
              <a:ext cx="2943225" cy="527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𝑓_3 (𝑑,𝐷)=1/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 (𝐷+√(𝐷^2−〖4𝑎〗^2 ))/2𝑎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21</xdr:col>
      <xdr:colOff>581025</xdr:colOff>
      <xdr:row>0</xdr:row>
      <xdr:rowOff>152400</xdr:rowOff>
    </xdr:from>
    <xdr:ext cx="1990725" cy="462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BC7C8F7D-B733-4A89-AF7C-D5716EB7D187}"/>
                </a:ext>
              </a:extLst>
            </xdr:cNvPr>
            <xdr:cNvSpPr txBox="1"/>
          </xdr:nvSpPr>
          <xdr:spPr>
            <a:xfrm>
              <a:off x="11839575" y="152400"/>
              <a:ext cx="199072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BC7C8F7D-B733-4A89-AF7C-D5716EB7D187}"/>
                </a:ext>
              </a:extLst>
            </xdr:cNvPr>
            <xdr:cNvSpPr txBox="1"/>
          </xdr:nvSpPr>
          <xdr:spPr>
            <a:xfrm>
              <a:off x="11839575" y="152400"/>
              <a:ext cx="199072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𝑓_1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 𝐷/𝑎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24</xdr:col>
      <xdr:colOff>600075</xdr:colOff>
      <xdr:row>0</xdr:row>
      <xdr:rowOff>304800</xdr:rowOff>
    </xdr:from>
    <xdr:ext cx="1990725" cy="4678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80FDB263-819A-48E1-879F-EC4154EA27BB}"/>
                </a:ext>
              </a:extLst>
            </xdr:cNvPr>
            <xdr:cNvSpPr txBox="1"/>
          </xdr:nvSpPr>
          <xdr:spPr>
            <a:xfrm>
              <a:off x="16630650" y="304800"/>
              <a:ext cx="19907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𝑙𝑛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</m:t>
                            </m:r>
                          </m:den>
                        </m:f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80FDB263-819A-48E1-879F-EC4154EA27BB}"/>
                </a:ext>
              </a:extLst>
            </xdr:cNvPr>
            <xdr:cNvSpPr txBox="1"/>
          </xdr:nvSpPr>
          <xdr:spPr>
            <a:xfrm>
              <a:off x="16630650" y="304800"/>
              <a:ext cx="19907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𝑓_2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𝑙𝑛 𝐷/𝑎+1/4)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28</xdr:col>
      <xdr:colOff>161925</xdr:colOff>
      <xdr:row>2</xdr:row>
      <xdr:rowOff>28574</xdr:rowOff>
    </xdr:from>
    <xdr:ext cx="4514850" cy="8047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5CEB7D1F-FCD1-45D7-9AEA-05122F1D37D1}"/>
                </a:ext>
              </a:extLst>
            </xdr:cNvPr>
            <xdr:cNvSpPr txBox="1"/>
          </xdr:nvSpPr>
          <xdr:spPr>
            <a:xfrm>
              <a:off x="19783425" y="981074"/>
              <a:ext cx="4514850" cy="8047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′(</m:t>
                    </m:r>
                    <m:f>
                      <m:fPr>
                        <m:type m:val="lin"/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4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𝑙𝑛</m:t>
                    </m:r>
                    <m:d>
                      <m:dPr>
                        <m:ctrlPr>
                          <a:rPr kumimoji="1" lang="en-US" altLang="ja-JP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  <m:f>
                          <m:fPr>
                            <m:ctrlP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den>
                        </m:f>
                        <m:d>
                          <m:dPr>
                            <m:ctrlP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1+</m:t>
                            </m:r>
                            <m:rad>
                              <m:radPr>
                                <m:degHide m:val="on"/>
                                <m:ctrlP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kumimoji="1" lang="en-US" altLang="ja-JP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1−4</m:t>
                                </m:r>
                                <m:sSup>
                                  <m:sSupPr>
                                    <m:ctrlPr>
                                      <a:rPr kumimoji="1" lang="en-US" altLang="ja-JP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kumimoji="1" lang="en-US" altLang="ja-JP" sz="14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kumimoji="1" lang="en-US" altLang="ja-JP" sz="14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kumimoji="1" lang="en-US" altLang="ja-JP" sz="14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𝑎</m:t>
                                            </m:r>
                                          </m:num>
                                          <m:den>
                                            <m:r>
                                              <a:rPr kumimoji="1" lang="en-US" altLang="ja-JP" sz="14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𝐷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kumimoji="1" lang="en-US" altLang="ja-JP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rad>
                          </m:e>
                        </m:d>
                      </m:e>
                    </m:d>
                  </m:oMath>
                </m:oMathPara>
              </a14:m>
              <a:endParaRPr kumimoji="1" lang="ja-JP" altLang="en-US" sz="1400"/>
            </a:p>
          </xdr:txBody>
        </xdr:sp>
      </mc:Choice>
      <mc:Fallback xmlns=""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5CEB7D1F-FCD1-45D7-9AEA-05122F1D37D1}"/>
                </a:ext>
              </a:extLst>
            </xdr:cNvPr>
            <xdr:cNvSpPr txBox="1"/>
          </xdr:nvSpPr>
          <xdr:spPr>
            <a:xfrm>
              <a:off x="19783425" y="981074"/>
              <a:ext cx="4514850" cy="8047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400" b="0" i="0">
                  <a:latin typeface="Cambria Math" panose="02040503050406030204" pitchFamily="18" charset="0"/>
                </a:rPr>
                <a:t>𝑓_3′(𝐷∕𝑎)=1/</a:t>
              </a:r>
              <a:r>
                <a:rPr kumimoji="1" lang="ja-JP" altLang="en-US" sz="14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𝑙𝑛(𝐷/𝑎  1/2 (1+√(1−4(𝑎/𝐷)^2 )))</a:t>
              </a:r>
              <a:endParaRPr kumimoji="1" lang="ja-JP" altLang="en-US" sz="1400"/>
            </a:p>
          </xdr:txBody>
        </xdr:sp>
      </mc:Fallback>
    </mc:AlternateContent>
    <xdr:clientData/>
  </xdr:oneCellAnchor>
  <xdr:twoCellAnchor>
    <xdr:from>
      <xdr:col>0</xdr:col>
      <xdr:colOff>0</xdr:colOff>
      <xdr:row>33</xdr:row>
      <xdr:rowOff>9525</xdr:rowOff>
    </xdr:from>
    <xdr:to>
      <xdr:col>12</xdr:col>
      <xdr:colOff>390525</xdr:colOff>
      <xdr:row>47</xdr:row>
      <xdr:rowOff>190500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E6806521-D8DC-4187-B095-032686928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47626</xdr:rowOff>
    </xdr:from>
    <xdr:to>
      <xdr:col>13</xdr:col>
      <xdr:colOff>276225</xdr:colOff>
      <xdr:row>57</xdr:row>
      <xdr:rowOff>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E78C7764-AB61-4CCB-ABB8-4248BAE24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14</xdr:row>
      <xdr:rowOff>80962</xdr:rowOff>
    </xdr:from>
    <xdr:to>
      <xdr:col>29</xdr:col>
      <xdr:colOff>104775</xdr:colOff>
      <xdr:row>25</xdr:row>
      <xdr:rowOff>204787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2517605-1903-44A7-AACB-0F2A0FDC9A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571500</xdr:colOff>
      <xdr:row>11</xdr:row>
      <xdr:rowOff>157162</xdr:rowOff>
    </xdr:from>
    <xdr:to>
      <xdr:col>27</xdr:col>
      <xdr:colOff>342900</xdr:colOff>
      <xdr:row>23</xdr:row>
      <xdr:rowOff>42862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9072FDE-2A70-4434-BC11-3DDDC6273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38101</xdr:colOff>
      <xdr:row>34</xdr:row>
      <xdr:rowOff>0</xdr:rowOff>
    </xdr:from>
    <xdr:to>
      <xdr:col>22</xdr:col>
      <xdr:colOff>9525</xdr:colOff>
      <xdr:row>47</xdr:row>
      <xdr:rowOff>219075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FB534EB3-237F-4A47-9B59-2485F981B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280987</xdr:colOff>
      <xdr:row>2</xdr:row>
      <xdr:rowOff>9525</xdr:rowOff>
    </xdr:from>
    <xdr:ext cx="2208169" cy="5846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CF0180E3-7496-580C-E14C-1A59CFA72B97}"/>
                </a:ext>
              </a:extLst>
            </xdr:cNvPr>
            <xdr:cNvSpPr txBox="1"/>
          </xdr:nvSpPr>
          <xdr:spPr>
            <a:xfrm>
              <a:off x="9882187" y="485775"/>
              <a:ext cx="2208169" cy="5846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20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sSub>
                      <m:sSub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𝑙𝑜𝑔</m:t>
                        </m:r>
                      </m:e>
                      <m:sub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  <m:d>
                      <m:d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𝛼</m:t>
                        </m:r>
                      </m:e>
                    </m:d>
                  </m:oMath>
                </m:oMathPara>
              </a14:m>
              <a:endParaRPr kumimoji="1" lang="ja-JP" altLang="en-US" sz="2000"/>
            </a:p>
          </xdr:txBody>
        </xdr:sp>
      </mc:Choice>
      <mc:Fallback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CF0180E3-7496-580C-E14C-1A59CFA72B97}"/>
                </a:ext>
              </a:extLst>
            </xdr:cNvPr>
            <xdr:cNvSpPr txBox="1"/>
          </xdr:nvSpPr>
          <xdr:spPr>
            <a:xfrm>
              <a:off x="9882187" y="485775"/>
              <a:ext cx="2208169" cy="5846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2000" b="0" i="0">
                  <a:latin typeface="Cambria Math" panose="02040503050406030204" pitchFamily="18" charset="0"/>
                </a:rPr>
                <a:t>𝑓_𝑖=1/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 〖𝑙𝑜𝑔〗_𝑒 (𝐷/𝑎−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𝛼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)</a:t>
              </a:r>
              <a:endParaRPr kumimoji="1" lang="ja-JP" altLang="en-US" sz="2000"/>
            </a:p>
          </xdr:txBody>
        </xdr:sp>
      </mc:Fallback>
    </mc:AlternateContent>
    <xdr:clientData/>
  </xdr:oneCellAnchor>
  <xdr:oneCellAnchor>
    <xdr:from>
      <xdr:col>14</xdr:col>
      <xdr:colOff>347662</xdr:colOff>
      <xdr:row>8</xdr:row>
      <xdr:rowOff>219075</xdr:rowOff>
    </xdr:from>
    <xdr:ext cx="2426946" cy="57624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6BDB8F6D-1129-B971-57BF-342714834124}"/>
                </a:ext>
              </a:extLst>
            </xdr:cNvPr>
            <xdr:cNvSpPr txBox="1"/>
          </xdr:nvSpPr>
          <xdr:spPr>
            <a:xfrm>
              <a:off x="9948862" y="2124075"/>
              <a:ext cx="2426946" cy="576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20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𝛼</m:t>
                        </m:r>
                      </m:e>
                      <m:sub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𝐵𝐸𝑀</m:t>
                        </m:r>
                      </m:sub>
                    </m:sSub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𝑒𝑥𝑝</m:t>
                    </m:r>
                    <m:d>
                      <m:d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𝜋</m:t>
                        </m:r>
                        <m:sSub>
                          <m:sSubPr>
                            <m:ctrlP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</m:oMath>
                </m:oMathPara>
              </a14:m>
              <a:endParaRPr kumimoji="1" lang="ja-JP" altLang="en-US" sz="2000"/>
            </a:p>
          </xdr:txBody>
        </xdr:sp>
      </mc:Choice>
      <mc:Fallback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6BDB8F6D-1129-B971-57BF-342714834124}"/>
                </a:ext>
              </a:extLst>
            </xdr:cNvPr>
            <xdr:cNvSpPr txBox="1"/>
          </xdr:nvSpPr>
          <xdr:spPr>
            <a:xfrm>
              <a:off x="9948862" y="2124075"/>
              <a:ext cx="2426946" cy="576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2000" b="0" i="0">
                  <a:latin typeface="Cambria Math" panose="02040503050406030204" pitchFamily="18" charset="0"/>
                </a:rPr>
                <a:t>𝛼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_𝐵𝐸𝑀=𝐷/𝑎−𝑒𝑥𝑝(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𝑓_𝑖 )</a:t>
              </a:r>
              <a:endParaRPr kumimoji="1" lang="ja-JP" altLang="en-US" sz="2000"/>
            </a:p>
          </xdr:txBody>
        </xdr:sp>
      </mc:Fallback>
    </mc:AlternateContent>
    <xdr:clientData/>
  </xdr:oneCellAnchor>
  <xdr:oneCellAnchor>
    <xdr:from>
      <xdr:col>14</xdr:col>
      <xdr:colOff>376237</xdr:colOff>
      <xdr:row>13</xdr:row>
      <xdr:rowOff>152400</xdr:rowOff>
    </xdr:from>
    <xdr:ext cx="2672142" cy="90935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3A2199B1-C3D9-C8E1-6C23-A6277E64DB6B}"/>
                </a:ext>
              </a:extLst>
            </xdr:cNvPr>
            <xdr:cNvSpPr txBox="1"/>
          </xdr:nvSpPr>
          <xdr:spPr>
            <a:xfrm>
              <a:off x="9977437" y="3248025"/>
              <a:ext cx="2672142" cy="9093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20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𝛼</m:t>
                        </m:r>
                      </m:e>
                      <m:sub>
                        <m:sSub>
                          <m:sSubPr>
                            <m:ctrlPr>
                              <a:rPr kumimoji="1" lang="en-US" altLang="ja-JP" sz="20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</m:sSub>
                      </m:sub>
                    </m:sSub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−</m:t>
                    </m:r>
                    <m:rad>
                      <m:radPr>
                        <m:degHide m:val="on"/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kumimoji="1" lang="en-US" altLang="ja-JP" sz="20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20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2000" b="0" i="1">
                                        <a:latin typeface="Cambria Math" panose="02040503050406030204" pitchFamily="18" charset="0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20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  <m:r>
                                      <a:rPr kumimoji="1" lang="en-US" altLang="ja-JP" sz="2000" b="0" i="1">
                                        <a:latin typeface="Cambria Math" panose="02040503050406030204" pitchFamily="18" charset="0"/>
                                      </a:rPr>
                                      <m:t>𝑎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rad>
                  </m:oMath>
                </m:oMathPara>
              </a14:m>
              <a:endParaRPr kumimoji="1" lang="ja-JP" altLang="en-US" sz="2000"/>
            </a:p>
          </xdr:txBody>
        </xdr:sp>
      </mc:Choice>
      <mc:Fallback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3A2199B1-C3D9-C8E1-6C23-A6277E64DB6B}"/>
                </a:ext>
              </a:extLst>
            </xdr:cNvPr>
            <xdr:cNvSpPr txBox="1"/>
          </xdr:nvSpPr>
          <xdr:spPr>
            <a:xfrm>
              <a:off x="9977437" y="3248025"/>
              <a:ext cx="2672142" cy="9093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2000" b="0" i="0">
                  <a:latin typeface="Cambria Math" panose="02040503050406030204" pitchFamily="18" charset="0"/>
                </a:rPr>
                <a:t>𝛼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_(𝑓_3 )=𝐷/2𝑎−√((𝐷/2𝑎)^2−1)</a:t>
              </a:r>
              <a:endParaRPr kumimoji="1" lang="ja-JP" altLang="en-US" sz="2000"/>
            </a:p>
          </xdr:txBody>
        </xdr:sp>
      </mc:Fallback>
    </mc:AlternateContent>
    <xdr:clientData/>
  </xdr:oneCellAnchor>
  <xdr:twoCellAnchor>
    <xdr:from>
      <xdr:col>6</xdr:col>
      <xdr:colOff>280987</xdr:colOff>
      <xdr:row>1</xdr:row>
      <xdr:rowOff>9525</xdr:rowOff>
    </xdr:from>
    <xdr:to>
      <xdr:col>13</xdr:col>
      <xdr:colOff>323851</xdr:colOff>
      <xdr:row>14</xdr:row>
      <xdr:rowOff>47625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300DA84-39FC-8576-5C56-D66D36343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6</xdr:row>
      <xdr:rowOff>200025</xdr:rowOff>
    </xdr:from>
    <xdr:to>
      <xdr:col>12</xdr:col>
      <xdr:colOff>333375</xdr:colOff>
      <xdr:row>12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9998479-78CF-8D03-6C9E-DE82800694C2}"/>
            </a:ext>
          </a:extLst>
        </xdr:cNvPr>
        <xdr:cNvSpPr/>
      </xdr:nvSpPr>
      <xdr:spPr>
        <a:xfrm>
          <a:off x="7296150" y="1628775"/>
          <a:ext cx="1266825" cy="1247775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400050</xdr:colOff>
      <xdr:row>5</xdr:row>
      <xdr:rowOff>180975</xdr:rowOff>
    </xdr:from>
    <xdr:to>
      <xdr:col>11</xdr:col>
      <xdr:colOff>404813</xdr:colOff>
      <xdr:row>13</xdr:row>
      <xdr:rowOff>19050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927DAF9-6BA1-D471-5525-DD9D3593ADEF}"/>
            </a:ext>
          </a:extLst>
        </xdr:cNvPr>
        <xdr:cNvCxnSpPr/>
      </xdr:nvCxnSpPr>
      <xdr:spPr>
        <a:xfrm flipH="1">
          <a:off x="7943850" y="1371600"/>
          <a:ext cx="4763" cy="1743075"/>
        </a:xfrm>
        <a:prstGeom prst="line">
          <a:avLst/>
        </a:prstGeom>
        <a:ln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6</xdr:row>
      <xdr:rowOff>200025</xdr:rowOff>
    </xdr:from>
    <xdr:to>
      <xdr:col>6</xdr:col>
      <xdr:colOff>257175</xdr:colOff>
      <xdr:row>12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03D42D2-02E5-FEF9-E543-A5DB4117F6AC}"/>
            </a:ext>
          </a:extLst>
        </xdr:cNvPr>
        <xdr:cNvSpPr/>
      </xdr:nvSpPr>
      <xdr:spPr>
        <a:xfrm>
          <a:off x="3105150" y="1628775"/>
          <a:ext cx="1266825" cy="1247775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5</xdr:row>
      <xdr:rowOff>180975</xdr:rowOff>
    </xdr:from>
    <xdr:to>
      <xdr:col>5</xdr:col>
      <xdr:colOff>309563</xdr:colOff>
      <xdr:row>13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35312E5-D9CD-0884-51A0-F91C2B407B15}"/>
            </a:ext>
          </a:extLst>
        </xdr:cNvPr>
        <xdr:cNvCxnSpPr/>
      </xdr:nvCxnSpPr>
      <xdr:spPr>
        <a:xfrm flipH="1">
          <a:off x="3733800" y="1371600"/>
          <a:ext cx="4763" cy="1743075"/>
        </a:xfrm>
        <a:prstGeom prst="line">
          <a:avLst/>
        </a:prstGeom>
        <a:ln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485775</xdr:colOff>
      <xdr:row>9</xdr:row>
      <xdr:rowOff>109538</xdr:rowOff>
    </xdr:from>
    <xdr:to>
      <xdr:col>13</xdr:col>
      <xdr:colOff>219075</xdr:colOff>
      <xdr:row>9</xdr:row>
      <xdr:rowOff>109538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DE26943-2088-1BAC-BA59-AFEE74A3B5B0}"/>
            </a:ext>
          </a:extLst>
        </xdr:cNvPr>
        <xdr:cNvCxnSpPr/>
      </xdr:nvCxnSpPr>
      <xdr:spPr>
        <a:xfrm>
          <a:off x="2543175" y="2252663"/>
          <a:ext cx="6591300" cy="0"/>
        </a:xfrm>
        <a:prstGeom prst="line">
          <a:avLst/>
        </a:prstGeom>
        <a:ln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304800</xdr:colOff>
      <xdr:row>7</xdr:row>
      <xdr:rowOff>144632</xdr:rowOff>
    </xdr:from>
    <xdr:to>
      <xdr:col>6</xdr:col>
      <xdr:colOff>71653</xdr:colOff>
      <xdr:row>9</xdr:row>
      <xdr:rowOff>114300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CF66DF6-C152-3B13-5F3E-6AE8070925B3}"/>
            </a:ext>
          </a:extLst>
        </xdr:cNvPr>
        <xdr:cNvCxnSpPr>
          <a:endCxn id="2" idx="7"/>
        </xdr:cNvCxnSpPr>
      </xdr:nvCxnSpPr>
      <xdr:spPr>
        <a:xfrm flipV="1">
          <a:off x="3733800" y="1811507"/>
          <a:ext cx="452653" cy="44591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71653</xdr:colOff>
      <xdr:row>7</xdr:row>
      <xdr:rowOff>144632</xdr:rowOff>
    </xdr:from>
    <xdr:to>
      <xdr:col>11</xdr:col>
      <xdr:colOff>400050</xdr:colOff>
      <xdr:row>9</xdr:row>
      <xdr:rowOff>123825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2A13327-0D48-C2BE-E8E0-93387D5E9BEA}"/>
            </a:ext>
          </a:extLst>
        </xdr:cNvPr>
        <xdr:cNvCxnSpPr>
          <a:stCxn id="2" idx="7"/>
        </xdr:cNvCxnSpPr>
      </xdr:nvCxnSpPr>
      <xdr:spPr>
        <a:xfrm>
          <a:off x="4186453" y="1811507"/>
          <a:ext cx="3757397" cy="45544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6</xdr:row>
      <xdr:rowOff>133350</xdr:rowOff>
    </xdr:from>
    <xdr:to>
      <xdr:col>5</xdr:col>
      <xdr:colOff>371475</xdr:colOff>
      <xdr:row>7</xdr:row>
      <xdr:rowOff>28575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1D23FEBB-0D4F-B729-90F3-014C943E79F1}"/>
            </a:ext>
          </a:extLst>
        </xdr:cNvPr>
        <xdr:cNvSpPr/>
      </xdr:nvSpPr>
      <xdr:spPr>
        <a:xfrm>
          <a:off x="3667125" y="1562100"/>
          <a:ext cx="133350" cy="133350"/>
        </a:xfrm>
        <a:prstGeom prst="ellipse">
          <a:avLst/>
        </a:prstGeom>
        <a:solidFill>
          <a:srgbClr val="7030A0">
            <a:alpha val="40000"/>
          </a:srgbClr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9</xdr:row>
      <xdr:rowOff>38100</xdr:rowOff>
    </xdr:from>
    <xdr:to>
      <xdr:col>6</xdr:col>
      <xdr:colOff>323850</xdr:colOff>
      <xdr:row>9</xdr:row>
      <xdr:rowOff>171450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FD012164-1104-C50A-78EA-7125447CD9AA}"/>
            </a:ext>
          </a:extLst>
        </xdr:cNvPr>
        <xdr:cNvSpPr/>
      </xdr:nvSpPr>
      <xdr:spPr>
        <a:xfrm>
          <a:off x="4305300" y="2181225"/>
          <a:ext cx="133350" cy="133350"/>
        </a:xfrm>
        <a:prstGeom prst="ellipse">
          <a:avLst/>
        </a:prstGeom>
        <a:solidFill>
          <a:schemeClr val="accent5">
            <a:alpha val="40000"/>
          </a:schemeClr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7</xdr:row>
      <xdr:rowOff>85725</xdr:rowOff>
    </xdr:from>
    <xdr:to>
      <xdr:col>6</xdr:col>
      <xdr:colOff>142875</xdr:colOff>
      <xdr:row>7</xdr:row>
      <xdr:rowOff>219075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67C402E0-3A98-9789-44AA-582D460CD26F}"/>
            </a:ext>
          </a:extLst>
        </xdr:cNvPr>
        <xdr:cNvSpPr/>
      </xdr:nvSpPr>
      <xdr:spPr>
        <a:xfrm>
          <a:off x="4124325" y="1752600"/>
          <a:ext cx="133350" cy="133350"/>
        </a:xfrm>
        <a:prstGeom prst="ellipse">
          <a:avLst/>
        </a:prstGeom>
        <a:solidFill>
          <a:schemeClr val="accent4">
            <a:alpha val="40000"/>
          </a:schemeClr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12</xdr:row>
      <xdr:rowOff>219075</xdr:rowOff>
    </xdr:from>
    <xdr:to>
      <xdr:col>11</xdr:col>
      <xdr:colOff>409575</xdr:colOff>
      <xdr:row>12</xdr:row>
      <xdr:rowOff>219075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D211CDEF-E800-5BA3-E6A4-7A2D6AF357BF}"/>
            </a:ext>
          </a:extLst>
        </xdr:cNvPr>
        <xdr:cNvCxnSpPr/>
      </xdr:nvCxnSpPr>
      <xdr:spPr>
        <a:xfrm>
          <a:off x="3733800" y="3076575"/>
          <a:ext cx="42195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200026</xdr:colOff>
      <xdr:row>5</xdr:row>
      <xdr:rowOff>66676</xdr:rowOff>
    </xdr:from>
    <xdr:to>
      <xdr:col>6</xdr:col>
      <xdr:colOff>104776</xdr:colOff>
      <xdr:row>7</xdr:row>
      <xdr:rowOff>47626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6FC871F-BD79-578B-CE2D-0E025DEA333E}"/>
            </a:ext>
          </a:extLst>
        </xdr:cNvPr>
        <xdr:cNvSpPr txBox="1"/>
      </xdr:nvSpPr>
      <xdr:spPr>
        <a:xfrm>
          <a:off x="3629026" y="1257301"/>
          <a:ext cx="5905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>
              <a:solidFill>
                <a:srgbClr val="7030A0"/>
              </a:solidFill>
              <a:latin typeface="Arial Black" panose="020B0A04020102020204" pitchFamily="34" charset="0"/>
            </a:rPr>
            <a:t>A</a:t>
          </a:r>
          <a:endParaRPr kumimoji="1" lang="ja-JP" altLang="en-US" sz="2000">
            <a:solidFill>
              <a:srgbClr val="7030A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6</xdr:col>
      <xdr:colOff>95251</xdr:colOff>
      <xdr:row>9</xdr:row>
      <xdr:rowOff>57151</xdr:rowOff>
    </xdr:from>
    <xdr:to>
      <xdr:col>7</xdr:col>
      <xdr:colOff>1</xdr:colOff>
      <xdr:row>11</xdr:row>
      <xdr:rowOff>38101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4C52074-98DE-D862-7143-FA551A9F24E7}"/>
            </a:ext>
          </a:extLst>
        </xdr:cNvPr>
        <xdr:cNvSpPr txBox="1"/>
      </xdr:nvSpPr>
      <xdr:spPr>
        <a:xfrm>
          <a:off x="4210051" y="2200276"/>
          <a:ext cx="5905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>
              <a:solidFill>
                <a:srgbClr val="7030A0"/>
              </a:solidFill>
              <a:latin typeface="Arial Black" panose="020B0A04020102020204" pitchFamily="34" charset="0"/>
            </a:rPr>
            <a:t>B</a:t>
          </a:r>
          <a:endParaRPr kumimoji="1" lang="ja-JP" altLang="en-US" sz="2000">
            <a:solidFill>
              <a:srgbClr val="7030A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8</xdr:col>
      <xdr:colOff>438151</xdr:colOff>
      <xdr:row>11</xdr:row>
      <xdr:rowOff>114301</xdr:rowOff>
    </xdr:from>
    <xdr:to>
      <xdr:col>9</xdr:col>
      <xdr:colOff>342901</xdr:colOff>
      <xdr:row>13</xdr:row>
      <xdr:rowOff>95251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D9CC1D8-93D7-3309-3EFB-115528E87145}"/>
            </a:ext>
          </a:extLst>
        </xdr:cNvPr>
        <xdr:cNvSpPr txBox="1"/>
      </xdr:nvSpPr>
      <xdr:spPr>
        <a:xfrm>
          <a:off x="5924551" y="2733676"/>
          <a:ext cx="5905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>
              <a:solidFill>
                <a:schemeClr val="bg2">
                  <a:lumMod val="50000"/>
                </a:schemeClr>
              </a:solidFill>
              <a:latin typeface="Arial Black" panose="020B0A04020102020204" pitchFamily="34" charset="0"/>
            </a:rPr>
            <a:t>D</a:t>
          </a:r>
          <a:endParaRPr kumimoji="1" lang="ja-JP" altLang="en-US" sz="2000">
            <a:solidFill>
              <a:schemeClr val="bg2">
                <a:lumMod val="50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200026</xdr:colOff>
      <xdr:row>7</xdr:row>
      <xdr:rowOff>1</xdr:rowOff>
    </xdr:from>
    <xdr:to>
      <xdr:col>6</xdr:col>
      <xdr:colOff>104776</xdr:colOff>
      <xdr:row>8</xdr:row>
      <xdr:rowOff>219076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0D31A4D-E2B1-75D7-158A-5F43636B0AD2}"/>
            </a:ext>
          </a:extLst>
        </xdr:cNvPr>
        <xdr:cNvSpPr txBox="1"/>
      </xdr:nvSpPr>
      <xdr:spPr>
        <a:xfrm>
          <a:off x="3629026" y="1666876"/>
          <a:ext cx="5905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>
              <a:solidFill>
                <a:schemeClr val="bg2">
                  <a:lumMod val="50000"/>
                </a:schemeClr>
              </a:solidFill>
              <a:latin typeface="Arial Black" panose="020B0A04020102020204" pitchFamily="34" charset="0"/>
            </a:rPr>
            <a:t>a</a:t>
          </a:r>
          <a:endParaRPr kumimoji="1" lang="ja-JP" altLang="en-US" sz="2000">
            <a:solidFill>
              <a:schemeClr val="bg2">
                <a:lumMod val="50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600076</xdr:colOff>
      <xdr:row>6</xdr:row>
      <xdr:rowOff>28576</xdr:rowOff>
    </xdr:from>
    <xdr:to>
      <xdr:col>6</xdr:col>
      <xdr:colOff>504826</xdr:colOff>
      <xdr:row>8</xdr:row>
      <xdr:rowOff>9526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4DA1ABC-0B41-FBDE-22BD-ED1340B41BD1}"/>
            </a:ext>
          </a:extLst>
        </xdr:cNvPr>
        <xdr:cNvSpPr txBox="1"/>
      </xdr:nvSpPr>
      <xdr:spPr>
        <a:xfrm>
          <a:off x="4029076" y="1457326"/>
          <a:ext cx="5905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>
              <a:solidFill>
                <a:srgbClr val="7030A0"/>
              </a:solidFill>
              <a:latin typeface="Arial Black" panose="020B0A04020102020204" pitchFamily="34" charset="0"/>
            </a:rPr>
            <a:t>C</a:t>
          </a:r>
          <a:endParaRPr kumimoji="1" lang="ja-JP" altLang="en-US" sz="2000">
            <a:solidFill>
              <a:srgbClr val="7030A0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8</xdr:col>
      <xdr:colOff>447676</xdr:colOff>
      <xdr:row>6</xdr:row>
      <xdr:rowOff>180976</xdr:rowOff>
    </xdr:from>
    <xdr:to>
      <xdr:col>9</xdr:col>
      <xdr:colOff>352426</xdr:colOff>
      <xdr:row>8</xdr:row>
      <xdr:rowOff>161926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BB174CC-8035-B0B9-5373-A79534A22DED}"/>
            </a:ext>
          </a:extLst>
        </xdr:cNvPr>
        <xdr:cNvSpPr txBox="1"/>
      </xdr:nvSpPr>
      <xdr:spPr>
        <a:xfrm>
          <a:off x="5934076" y="1609726"/>
          <a:ext cx="5905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>
              <a:solidFill>
                <a:schemeClr val="bg2">
                  <a:lumMod val="50000"/>
                </a:schemeClr>
              </a:solidFill>
              <a:latin typeface="Arial Black" panose="020B0A04020102020204" pitchFamily="34" charset="0"/>
            </a:rPr>
            <a:t>β</a:t>
          </a:r>
          <a:endParaRPr kumimoji="1" lang="ja-JP" altLang="en-US" sz="2000">
            <a:solidFill>
              <a:schemeClr val="bg2">
                <a:lumMod val="50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22</xdr:col>
      <xdr:colOff>42864</xdr:colOff>
      <xdr:row>16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3ECB40C-55BF-49AD-B32E-20069ECC7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4</v>
          </cell>
          <cell r="B2">
            <v>0.69826195786481904</v>
          </cell>
        </row>
        <row r="3">
          <cell r="A3">
            <v>6</v>
          </cell>
          <cell r="B3">
            <v>0.72290090014339603</v>
          </cell>
        </row>
        <row r="4">
          <cell r="A4">
            <v>10</v>
          </cell>
          <cell r="B4">
            <v>0.72853950190957195</v>
          </cell>
        </row>
        <row r="5">
          <cell r="A5">
            <v>20</v>
          </cell>
          <cell r="B5">
            <v>0.73117285327882897</v>
          </cell>
        </row>
        <row r="6">
          <cell r="A6">
            <v>40</v>
          </cell>
          <cell r="B6">
            <v>0.73316014571812405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2032E-FCA9-4381-9FF6-BEE1B5E9A8BA}">
  <dimension ref="A1:S53"/>
  <sheetViews>
    <sheetView topLeftCell="C10" workbookViewId="0">
      <selection activeCell="L28" sqref="L28"/>
    </sheetView>
  </sheetViews>
  <sheetFormatPr defaultRowHeight="18.75"/>
  <cols>
    <col min="7" max="7" width="7.625" customWidth="1"/>
    <col min="8" max="10" width="12.75" bestFit="1" customWidth="1"/>
    <col min="13" max="13" width="9.375" customWidth="1"/>
    <col min="14" max="14" width="12.75" bestFit="1" customWidth="1"/>
    <col min="16" max="16" width="17.5" bestFit="1" customWidth="1"/>
    <col min="18" max="18" width="11.75" bestFit="1" customWidth="1"/>
  </cols>
  <sheetData>
    <row r="1" spans="3:19" ht="56.25">
      <c r="C1" s="5" t="s">
        <v>5</v>
      </c>
      <c r="D1" s="5" t="s">
        <v>0</v>
      </c>
      <c r="E1" s="5" t="s">
        <v>2</v>
      </c>
      <c r="F1" s="5" t="s">
        <v>4</v>
      </c>
      <c r="G1" s="5" t="s">
        <v>21</v>
      </c>
      <c r="H1" s="13" t="s">
        <v>29</v>
      </c>
      <c r="I1" s="13" t="s">
        <v>30</v>
      </c>
      <c r="J1" s="13" t="s">
        <v>31</v>
      </c>
      <c r="K1" s="5" t="s">
        <v>1</v>
      </c>
      <c r="L1" s="5" t="s">
        <v>3</v>
      </c>
      <c r="M1" s="5" t="s">
        <v>6</v>
      </c>
      <c r="N1" s="5" t="s">
        <v>7</v>
      </c>
      <c r="O1" s="5" t="s">
        <v>8</v>
      </c>
      <c r="P1" s="6" t="s">
        <v>11</v>
      </c>
      <c r="Q1" s="6" t="s">
        <v>16</v>
      </c>
      <c r="R1" s="6" t="s">
        <v>24</v>
      </c>
      <c r="S1" s="6" t="s">
        <v>25</v>
      </c>
    </row>
    <row r="2" spans="3:19">
      <c r="C2" s="1">
        <v>0.5</v>
      </c>
      <c r="D2" s="2">
        <v>1E-3</v>
      </c>
      <c r="E2" s="1">
        <f>2*C2+D2</f>
        <v>1.0009999999999999</v>
      </c>
      <c r="F2" s="1">
        <f>E2/C2</f>
        <v>2.0019999999999998</v>
      </c>
      <c r="G2" s="1">
        <v>0.38147283407807597</v>
      </c>
      <c r="H2" s="1">
        <v>0.41130065846595998</v>
      </c>
      <c r="I2" s="1">
        <f>2*0.110201440617948</f>
        <v>0.22040288123589599</v>
      </c>
      <c r="J2" s="1">
        <f>2*0.00122180849700273</f>
        <v>2.44361699400546E-3</v>
      </c>
      <c r="K2" s="1">
        <f>LN(F2)/PI()</f>
        <v>0.22095375098991607</v>
      </c>
      <c r="L2" s="1">
        <f>1/PI()*(LN(F2)+1/4)</f>
        <v>0.30053122253586373</v>
      </c>
      <c r="M2" s="1">
        <f>LN((E2+SQRT(E2^2-4*C2^2))/(2*C2))/PI()</f>
        <v>1.4234064864268313E-2</v>
      </c>
      <c r="N2" s="1">
        <f>EXP(H2*PI())</f>
        <v>3.6405658652523818</v>
      </c>
      <c r="O2" s="1">
        <f>EXP(K2*PI())</f>
        <v>2.0019999999999998</v>
      </c>
      <c r="P2">
        <f t="shared" ref="P2:P31" si="0">EXP(G2*PI())</f>
        <v>3.3149158976801432</v>
      </c>
      <c r="Q2">
        <f>1/PI()*LN(1.4039*F2+0.5273)</f>
        <v>0.3836729762372989</v>
      </c>
      <c r="R2">
        <f>EXP(J2*PI())</f>
        <v>1.007706391752877</v>
      </c>
      <c r="S2">
        <f>EXP(I2*PI())</f>
        <v>1.9985383183102634</v>
      </c>
    </row>
    <row r="3" spans="3:19">
      <c r="C3" s="1">
        <v>0.5</v>
      </c>
      <c r="D3" s="2">
        <v>0.02</v>
      </c>
      <c r="E3" s="1">
        <f t="shared" ref="E3:E4" si="1">2*C3+D3</f>
        <v>1.02</v>
      </c>
      <c r="F3" s="1">
        <f t="shared" ref="F3:F4" si="2">E3/C3</f>
        <v>2.04</v>
      </c>
      <c r="G3" s="1">
        <v>0.38667361352956803</v>
      </c>
      <c r="H3" s="1">
        <v>0.41617743562237403</v>
      </c>
      <c r="I3" s="1">
        <v>0.22635935383245701</v>
      </c>
      <c r="J3" s="1">
        <v>1.3856636926843E-2</v>
      </c>
      <c r="K3" s="1">
        <f t="shared" ref="K3:K4" si="3">LN(F3)/PI()</f>
        <v>0.22693897219343862</v>
      </c>
      <c r="L3" s="1">
        <f t="shared" ref="L3:L4" si="4">1/PI()*(LN(F3)+1/4)</f>
        <v>0.3065164437393863</v>
      </c>
      <c r="M3" s="1">
        <f t="shared" ref="M3:M4" si="5">LN((E3+SQRT(E3^2-4*C3^2))/(2*C3))/PI()</f>
        <v>6.3556348583340652E-2</v>
      </c>
      <c r="N3" s="1">
        <f t="shared" ref="N3:N31" si="6">EXP(H3*PI())</f>
        <v>3.6967718813854114</v>
      </c>
      <c r="O3" s="1">
        <f t="shared" ref="O3:O4" si="7">EXP(K3*PI())</f>
        <v>2.04</v>
      </c>
      <c r="P3">
        <f t="shared" si="0"/>
        <v>3.3695223000898484</v>
      </c>
      <c r="Q3">
        <f t="shared" ref="Q3:Q31" si="8">1/PI()*LN(1.4039*F3+0.5273)</f>
        <v>0.3887201457684647</v>
      </c>
      <c r="R3">
        <f t="shared" ref="R3:R31" si="9">EXP(J3*PI())</f>
        <v>1.0444933222804402</v>
      </c>
      <c r="S3">
        <f t="shared" ref="S3:S31" si="10">EXP(I3*PI())</f>
        <v>2.0362886934696274</v>
      </c>
    </row>
    <row r="4" spans="3:19">
      <c r="C4" s="1">
        <v>0.5</v>
      </c>
      <c r="D4" s="2">
        <v>0.05</v>
      </c>
      <c r="E4" s="1">
        <f t="shared" si="1"/>
        <v>1.05</v>
      </c>
      <c r="F4" s="1">
        <f t="shared" si="2"/>
        <v>2.1</v>
      </c>
      <c r="G4" s="1">
        <v>0.394710902579265</v>
      </c>
      <c r="H4" s="1">
        <v>0.423728267192929</v>
      </c>
      <c r="I4" s="1">
        <v>0.23556707523516099</v>
      </c>
      <c r="J4" s="1">
        <v>3.1570153598591902E-2</v>
      </c>
      <c r="K4" s="1">
        <f t="shared" si="3"/>
        <v>0.23616599175631198</v>
      </c>
      <c r="L4" s="1">
        <f t="shared" si="4"/>
        <v>0.31574346330225966</v>
      </c>
      <c r="M4" s="1">
        <f t="shared" si="5"/>
        <v>0.10024366343102883</v>
      </c>
      <c r="N4" s="1">
        <f t="shared" si="6"/>
        <v>3.785513751877382</v>
      </c>
      <c r="O4" s="1">
        <f t="shared" si="7"/>
        <v>2.1</v>
      </c>
      <c r="P4">
        <f t="shared" si="0"/>
        <v>3.4556855905087938</v>
      </c>
      <c r="Q4">
        <f t="shared" si="8"/>
        <v>0.39652991766674767</v>
      </c>
      <c r="R4">
        <f t="shared" si="9"/>
        <v>1.1042656706593597</v>
      </c>
      <c r="S4">
        <f t="shared" si="10"/>
        <v>2.0960524562582883</v>
      </c>
    </row>
    <row r="5" spans="3:19">
      <c r="C5" s="1">
        <v>0.5</v>
      </c>
      <c r="D5" s="2">
        <v>0.1</v>
      </c>
      <c r="E5" s="1">
        <f>2*C5+D5</f>
        <v>1.1000000000000001</v>
      </c>
      <c r="F5" s="1">
        <f>E5/C5</f>
        <v>2.2000000000000002</v>
      </c>
      <c r="G5" s="1">
        <v>0.407658046592146</v>
      </c>
      <c r="H5" s="1">
        <v>0.43592714621751699</v>
      </c>
      <c r="I5" s="1">
        <v>0.25034800513414301</v>
      </c>
      <c r="J5" s="1">
        <v>5.9146728100391399E-2</v>
      </c>
      <c r="K5" s="1">
        <f>LN(F5)/PI()</f>
        <v>0.25097377263832293</v>
      </c>
      <c r="L5" s="1">
        <f>1/PI()*(LN(F5)+1/4)</f>
        <v>0.33055124418427057</v>
      </c>
      <c r="M5" s="1">
        <f>LN((E5+SQRT(E5^2-4*C5^2))/(2*C5))/PI()</f>
        <v>0.14119216056806877</v>
      </c>
      <c r="N5" s="1">
        <f t="shared" si="6"/>
        <v>3.9334052245219535</v>
      </c>
      <c r="O5" s="1">
        <f>EXP(K5*PI())</f>
        <v>2.2000000000000006</v>
      </c>
      <c r="P5">
        <f t="shared" si="0"/>
        <v>3.5991421462253066</v>
      </c>
      <c r="Q5">
        <f t="shared" si="8"/>
        <v>0.40913491908947841</v>
      </c>
      <c r="R5">
        <f t="shared" si="9"/>
        <v>1.2041993743410158</v>
      </c>
      <c r="S5">
        <f t="shared" si="10"/>
        <v>2.1956792539763428</v>
      </c>
    </row>
    <row r="6" spans="3:19">
      <c r="C6" s="1">
        <v>0.5</v>
      </c>
      <c r="D6" s="2">
        <v>0.2</v>
      </c>
      <c r="E6" s="1">
        <f t="shared" ref="E6:E31" si="11">2*C6+D6</f>
        <v>1.2</v>
      </c>
      <c r="F6" s="1">
        <f t="shared" ref="F6:F31" si="12">E6/C6</f>
        <v>2.4</v>
      </c>
      <c r="G6" s="1">
        <v>0.43202998775426499</v>
      </c>
      <c r="H6" s="1">
        <v>0.46048356548693098</v>
      </c>
      <c r="I6" s="1">
        <v>0.27799276164442199</v>
      </c>
      <c r="J6" s="1">
        <v>0.107997035979463</v>
      </c>
      <c r="K6" s="1">
        <f t="shared" ref="K6:K31" si="13">LN(F6)/PI()</f>
        <v>0.2786703541445868</v>
      </c>
      <c r="L6" s="1">
        <f t="shared" ref="L6:L31" si="14">1/PI()*(LN(F6)+1/4)</f>
        <v>0.35824782569053448</v>
      </c>
      <c r="M6" s="1">
        <f t="shared" ref="M6:M31" si="15">LN((E6+SQRT(E6^2-4*C6^2))/(2*C6))/PI()</f>
        <v>0.19810413772251015</v>
      </c>
      <c r="N6" s="1">
        <f t="shared" si="6"/>
        <v>4.2488645665577458</v>
      </c>
      <c r="O6" s="1">
        <f t="shared" ref="O6:O31" si="16">EXP(K6*PI())</f>
        <v>2.4</v>
      </c>
      <c r="P6">
        <f t="shared" si="0"/>
        <v>3.8855410310660541</v>
      </c>
      <c r="Q6">
        <f t="shared" si="8"/>
        <v>0.4329395710791003</v>
      </c>
      <c r="R6">
        <f t="shared" si="9"/>
        <v>1.4039401757660506</v>
      </c>
      <c r="S6">
        <f t="shared" si="10"/>
        <v>2.3948965067906993</v>
      </c>
    </row>
    <row r="7" spans="3:19">
      <c r="C7" s="1">
        <v>0.5</v>
      </c>
      <c r="D7" s="2">
        <v>0.3</v>
      </c>
      <c r="E7" s="1">
        <f t="shared" si="11"/>
        <v>1.3</v>
      </c>
      <c r="F7" s="1">
        <f t="shared" si="12"/>
        <v>2.6</v>
      </c>
      <c r="G7" s="1">
        <v>0.45462036256077798</v>
      </c>
      <c r="H7" s="1">
        <v>0.48340790008586099</v>
      </c>
      <c r="I7" s="1">
        <v>0.30342185817325901</v>
      </c>
      <c r="J7" s="1">
        <v>0.150312884418458</v>
      </c>
      <c r="K7" s="1">
        <f t="shared" si="13"/>
        <v>0.30414873931399261</v>
      </c>
      <c r="L7" s="1">
        <f t="shared" si="14"/>
        <v>0.3837262108599403</v>
      </c>
      <c r="M7" s="1">
        <f t="shared" si="15"/>
        <v>0.2407800737605523</v>
      </c>
      <c r="N7" s="1">
        <f t="shared" si="6"/>
        <v>4.5661514087389312</v>
      </c>
      <c r="O7" s="1">
        <f t="shared" si="16"/>
        <v>2.5999999999999996</v>
      </c>
      <c r="P7">
        <f t="shared" si="0"/>
        <v>4.1713177421081618</v>
      </c>
      <c r="Q7">
        <f t="shared" si="8"/>
        <v>0.45508720460417018</v>
      </c>
      <c r="R7">
        <f t="shared" si="9"/>
        <v>1.6035530980201471</v>
      </c>
      <c r="S7">
        <f t="shared" si="10"/>
        <v>2.5940695063348058</v>
      </c>
    </row>
    <row r="8" spans="3:19">
      <c r="C8" s="1">
        <v>0.5</v>
      </c>
      <c r="D8" s="2">
        <v>0.4</v>
      </c>
      <c r="E8" s="1">
        <f t="shared" si="11"/>
        <v>1.4</v>
      </c>
      <c r="F8" s="1">
        <f t="shared" si="12"/>
        <v>2.8</v>
      </c>
      <c r="G8" s="1">
        <v>0.47567320491048598</v>
      </c>
      <c r="H8" s="1">
        <v>0.50478815951500899</v>
      </c>
      <c r="I8" s="1">
        <v>0.32696451674924898</v>
      </c>
      <c r="J8" s="1">
        <v>0.187642835753069</v>
      </c>
      <c r="K8" s="1">
        <f t="shared" si="13"/>
        <v>0.32773803949555536</v>
      </c>
      <c r="L8" s="1">
        <f t="shared" si="14"/>
        <v>0.40731551104150304</v>
      </c>
      <c r="M8" s="1">
        <f t="shared" si="15"/>
        <v>0.27597935890888214</v>
      </c>
      <c r="N8" s="1">
        <f t="shared" si="6"/>
        <v>4.8833857159418477</v>
      </c>
      <c r="O8" s="1">
        <f t="shared" si="16"/>
        <v>2.8</v>
      </c>
      <c r="P8">
        <f t="shared" si="0"/>
        <v>4.4565344999841674</v>
      </c>
      <c r="Q8">
        <f t="shared" si="8"/>
        <v>0.47579356971124331</v>
      </c>
      <c r="R8">
        <f t="shared" si="9"/>
        <v>1.803081876232179</v>
      </c>
      <c r="S8">
        <f t="shared" si="10"/>
        <v>2.7932039993463826</v>
      </c>
    </row>
    <row r="9" spans="3:19">
      <c r="C9" s="1">
        <v>0.5</v>
      </c>
      <c r="D9" s="2">
        <v>0.5</v>
      </c>
      <c r="E9" s="1">
        <f t="shared" si="11"/>
        <v>1.5</v>
      </c>
      <c r="F9" s="1">
        <f t="shared" si="12"/>
        <v>3</v>
      </c>
      <c r="G9" s="1">
        <v>0.49538521069248398</v>
      </c>
      <c r="H9" s="1">
        <v>0.52481936826533504</v>
      </c>
      <c r="I9" s="1">
        <v>0.34888155781250402</v>
      </c>
      <c r="J9" s="1">
        <v>0.22104107669200601</v>
      </c>
      <c r="K9" s="1">
        <f t="shared" si="13"/>
        <v>0.34969915256605982</v>
      </c>
      <c r="L9" s="1">
        <f t="shared" si="14"/>
        <v>0.42927662411200751</v>
      </c>
      <c r="M9" s="1">
        <f t="shared" si="15"/>
        <v>0.30634896253003313</v>
      </c>
      <c r="N9" s="1">
        <f t="shared" si="6"/>
        <v>5.200572271814079</v>
      </c>
      <c r="O9" s="1">
        <f t="shared" si="16"/>
        <v>3.0000000000000004</v>
      </c>
      <c r="P9">
        <f t="shared" si="0"/>
        <v>4.7412392117130802</v>
      </c>
      <c r="Q9">
        <f t="shared" si="8"/>
        <v>0.49523484249546501</v>
      </c>
      <c r="R9">
        <f t="shared" si="9"/>
        <v>2.0025493075974468</v>
      </c>
      <c r="S9">
        <f t="shared" si="10"/>
        <v>2.9923042386894707</v>
      </c>
    </row>
    <row r="10" spans="3:19">
      <c r="C10" s="1">
        <v>0.5</v>
      </c>
      <c r="D10" s="2">
        <v>0.6</v>
      </c>
      <c r="E10" s="1">
        <f t="shared" si="11"/>
        <v>1.6</v>
      </c>
      <c r="F10" s="1">
        <f t="shared" si="12"/>
        <v>3.2</v>
      </c>
      <c r="G10" s="1">
        <v>0.51391746137660899</v>
      </c>
      <c r="H10" s="1">
        <v>0.54366176652120202</v>
      </c>
      <c r="I10" s="1">
        <v>0.36938314914360698</v>
      </c>
      <c r="J10" s="1">
        <v>0.25125844831570499</v>
      </c>
      <c r="K10" s="1">
        <f t="shared" si="13"/>
        <v>0.37024240188383023</v>
      </c>
      <c r="L10" s="1">
        <f t="shared" si="14"/>
        <v>0.44981987342977792</v>
      </c>
      <c r="M10" s="1">
        <f t="shared" si="15"/>
        <v>0.33326023786274556</v>
      </c>
      <c r="N10" s="1">
        <f t="shared" si="6"/>
        <v>5.5177149251117443</v>
      </c>
      <c r="O10" s="1">
        <f t="shared" si="16"/>
        <v>3.2</v>
      </c>
      <c r="P10">
        <f t="shared" si="0"/>
        <v>5.0254717051558266</v>
      </c>
      <c r="Q10">
        <f t="shared" si="8"/>
        <v>0.51355674842139376</v>
      </c>
      <c r="R10">
        <f t="shared" si="9"/>
        <v>2.2019684171177598</v>
      </c>
      <c r="S10">
        <f t="shared" si="10"/>
        <v>3.1913734978156216</v>
      </c>
    </row>
    <row r="11" spans="3:19">
      <c r="C11" s="1">
        <v>0.5</v>
      </c>
      <c r="D11" s="2">
        <v>0.7</v>
      </c>
      <c r="E11" s="1">
        <f t="shared" si="11"/>
        <v>1.7</v>
      </c>
      <c r="F11" s="1">
        <f t="shared" si="12"/>
        <v>3.4</v>
      </c>
      <c r="G11" s="1">
        <v>0.53140353796498996</v>
      </c>
      <c r="H11" s="1">
        <v>0.56144862563917797</v>
      </c>
      <c r="I11" s="1">
        <v>0.38864114009383799</v>
      </c>
      <c r="J11" s="1">
        <v>0.27884898587846002</v>
      </c>
      <c r="K11" s="1">
        <f t="shared" si="13"/>
        <v>0.38953981835415497</v>
      </c>
      <c r="L11" s="1">
        <f t="shared" si="14"/>
        <v>0.46911728990010265</v>
      </c>
      <c r="M11" s="1">
        <f t="shared" si="15"/>
        <v>0.35753552622546952</v>
      </c>
      <c r="N11" s="1">
        <f t="shared" si="6"/>
        <v>5.8348168535302651</v>
      </c>
      <c r="O11" s="1">
        <f t="shared" si="16"/>
        <v>3.4</v>
      </c>
      <c r="P11">
        <f t="shared" si="0"/>
        <v>5.3092652302540797</v>
      </c>
      <c r="Q11">
        <f t="shared" si="8"/>
        <v>0.53088119920576482</v>
      </c>
      <c r="R11">
        <f t="shared" si="9"/>
        <v>2.4013472295320639</v>
      </c>
      <c r="S11">
        <f t="shared" si="10"/>
        <v>3.3904143823434993</v>
      </c>
    </row>
    <row r="12" spans="3:19">
      <c r="C12" s="1">
        <v>0.5</v>
      </c>
      <c r="D12" s="2">
        <v>0.8</v>
      </c>
      <c r="E12" s="1">
        <f t="shared" si="11"/>
        <v>1.8</v>
      </c>
      <c r="F12" s="1">
        <f t="shared" si="12"/>
        <v>3.6</v>
      </c>
      <c r="G12" s="1">
        <v>0.54795546179931398</v>
      </c>
      <c r="H12" s="1">
        <v>0.57829198317332298</v>
      </c>
      <c r="I12" s="1">
        <v>0.40679785214736902</v>
      </c>
      <c r="J12" s="1">
        <v>0.30423333066274799</v>
      </c>
      <c r="K12" s="1">
        <f t="shared" si="13"/>
        <v>0.40773390655799502</v>
      </c>
      <c r="L12" s="1">
        <f t="shared" si="14"/>
        <v>0.48731137810394265</v>
      </c>
      <c r="M12" s="1">
        <f t="shared" si="15"/>
        <v>0.37971527900981999</v>
      </c>
      <c r="N12" s="1">
        <f t="shared" si="6"/>
        <v>6.151880737031183</v>
      </c>
      <c r="O12" s="1">
        <f t="shared" si="16"/>
        <v>3.5999999999999996</v>
      </c>
      <c r="P12">
        <f t="shared" si="0"/>
        <v>5.5926478615083681</v>
      </c>
      <c r="Q12">
        <f t="shared" si="8"/>
        <v>0.54731121457387466</v>
      </c>
      <c r="R12">
        <f t="shared" si="9"/>
        <v>2.600691045874691</v>
      </c>
      <c r="S12">
        <f t="shared" si="10"/>
        <v>3.5894290246850158</v>
      </c>
    </row>
    <row r="13" spans="3:19">
      <c r="C13" s="1">
        <v>0.5</v>
      </c>
      <c r="D13" s="2">
        <v>0.9</v>
      </c>
      <c r="E13" s="1">
        <f t="shared" si="11"/>
        <v>1.9</v>
      </c>
      <c r="F13" s="1">
        <f t="shared" si="12"/>
        <v>3.8</v>
      </c>
      <c r="G13" s="1">
        <v>0.56366816851836099</v>
      </c>
      <c r="H13" s="1">
        <v>0.59428692911865999</v>
      </c>
      <c r="I13" s="1">
        <v>0.423972482761939</v>
      </c>
      <c r="J13" s="1">
        <v>0.327738448808578</v>
      </c>
      <c r="K13" s="1">
        <f t="shared" si="13"/>
        <v>0.42494403760681027</v>
      </c>
      <c r="L13" s="1">
        <f t="shared" si="14"/>
        <v>0.50452150915275795</v>
      </c>
      <c r="M13" s="1">
        <f t="shared" si="15"/>
        <v>0.40017786047590376</v>
      </c>
      <c r="N13" s="1">
        <f t="shared" si="6"/>
        <v>6.4689088756022919</v>
      </c>
      <c r="O13" s="1">
        <f t="shared" si="16"/>
        <v>3.8</v>
      </c>
      <c r="P13">
        <f t="shared" si="0"/>
        <v>5.8756446242032085</v>
      </c>
      <c r="Q13">
        <f t="shared" si="8"/>
        <v>0.56293463472656968</v>
      </c>
      <c r="R13">
        <f t="shared" si="9"/>
        <v>2.8000036005077127</v>
      </c>
      <c r="S13">
        <f t="shared" si="10"/>
        <v>3.7884192102648631</v>
      </c>
    </row>
    <row r="14" spans="3:19">
      <c r="C14" s="1">
        <v>0.5</v>
      </c>
      <c r="D14" s="2">
        <v>1</v>
      </c>
      <c r="E14" s="1">
        <f t="shared" si="11"/>
        <v>2</v>
      </c>
      <c r="F14" s="1">
        <f t="shared" si="12"/>
        <v>4</v>
      </c>
      <c r="G14" s="1">
        <v>0.57862275772434002</v>
      </c>
      <c r="H14" s="1">
        <v>0.60951486182820203</v>
      </c>
      <c r="I14" s="1">
        <v>0.44026586091969799</v>
      </c>
      <c r="J14" s="1">
        <v>0.34962356387517302</v>
      </c>
      <c r="K14" s="1">
        <f t="shared" si="13"/>
        <v>0.4412712003053032</v>
      </c>
      <c r="L14" s="1">
        <f t="shared" si="14"/>
        <v>0.52084867185125083</v>
      </c>
      <c r="M14" s="1">
        <f t="shared" si="15"/>
        <v>0.4192007182789827</v>
      </c>
      <c r="N14" s="1">
        <f t="shared" si="6"/>
        <v>6.7859032717644601</v>
      </c>
      <c r="O14" s="1">
        <f t="shared" si="16"/>
        <v>4</v>
      </c>
      <c r="P14">
        <f t="shared" si="0"/>
        <v>6.1582768413563409</v>
      </c>
      <c r="Q14">
        <f t="shared" si="8"/>
        <v>0.57782696343009932</v>
      </c>
      <c r="R14">
        <f t="shared" si="9"/>
        <v>2.9992876779525521</v>
      </c>
      <c r="S14">
        <f t="shared" si="10"/>
        <v>3.9873864622621582</v>
      </c>
    </row>
    <row r="15" spans="3:19">
      <c r="C15" s="1">
        <v>0.5</v>
      </c>
      <c r="D15" s="2">
        <v>1.2</v>
      </c>
      <c r="E15" s="1">
        <f t="shared" si="11"/>
        <v>2.2000000000000002</v>
      </c>
      <c r="F15" s="1">
        <f t="shared" si="12"/>
        <v>4.4000000000000004</v>
      </c>
      <c r="G15" s="1">
        <v>0.606527751457276</v>
      </c>
      <c r="H15" s="1">
        <v>0.63794132904902101</v>
      </c>
      <c r="I15" s="1">
        <v>0.470541047307595</v>
      </c>
      <c r="J15" s="1">
        <v>0.38933179174479798</v>
      </c>
      <c r="K15" s="1">
        <f t="shared" si="13"/>
        <v>0.47160937279097448</v>
      </c>
      <c r="L15" s="1">
        <f t="shared" si="14"/>
        <v>0.55118684433692222</v>
      </c>
      <c r="M15" s="1">
        <f t="shared" si="15"/>
        <v>0.45372430491325361</v>
      </c>
      <c r="N15" s="1">
        <f t="shared" si="6"/>
        <v>7.4197977007793865</v>
      </c>
      <c r="O15" s="1">
        <f t="shared" si="16"/>
        <v>4.4000000000000004</v>
      </c>
      <c r="P15">
        <f t="shared" si="0"/>
        <v>6.7225202953632186</v>
      </c>
      <c r="Q15">
        <f t="shared" si="8"/>
        <v>0.60567144960801456</v>
      </c>
      <c r="R15">
        <f t="shared" si="9"/>
        <v>3.3977787073749477</v>
      </c>
      <c r="S15">
        <f t="shared" si="10"/>
        <v>4.3852572825566716</v>
      </c>
    </row>
    <row r="16" spans="3:19">
      <c r="C16" s="1">
        <v>0.5</v>
      </c>
      <c r="D16" s="2">
        <v>1.4</v>
      </c>
      <c r="E16" s="1">
        <f t="shared" si="11"/>
        <v>2.4</v>
      </c>
      <c r="F16" s="1">
        <f t="shared" si="12"/>
        <v>4.8</v>
      </c>
      <c r="G16" s="1">
        <v>0.63212758159542604</v>
      </c>
      <c r="H16" s="1">
        <v>0.66403141551537204</v>
      </c>
      <c r="I16" s="1">
        <v>0.49817995184333702</v>
      </c>
      <c r="J16" s="1">
        <v>0.42462367007116902</v>
      </c>
      <c r="K16" s="1">
        <f t="shared" si="13"/>
        <v>0.49930595429723845</v>
      </c>
      <c r="L16" s="1">
        <f t="shared" si="14"/>
        <v>0.57888342584318608</v>
      </c>
      <c r="M16" s="1">
        <f t="shared" si="15"/>
        <v>0.48449291022005159</v>
      </c>
      <c r="N16" s="1">
        <f t="shared" si="6"/>
        <v>8.0535760027467642</v>
      </c>
      <c r="O16" s="1">
        <f t="shared" si="16"/>
        <v>4.8</v>
      </c>
      <c r="P16">
        <f t="shared" si="0"/>
        <v>7.2855094347278859</v>
      </c>
      <c r="Q16">
        <f t="shared" si="8"/>
        <v>0.63127493122801293</v>
      </c>
      <c r="R16">
        <f t="shared" si="9"/>
        <v>3.7961773596717951</v>
      </c>
      <c r="S16">
        <f t="shared" si="10"/>
        <v>4.7830502800144465</v>
      </c>
    </row>
    <row r="17" spans="3:19">
      <c r="C17" s="1">
        <v>0.5</v>
      </c>
      <c r="D17" s="2">
        <v>1.6</v>
      </c>
      <c r="E17" s="1">
        <f t="shared" si="11"/>
        <v>2.6</v>
      </c>
      <c r="F17" s="1">
        <f t="shared" si="12"/>
        <v>5.2</v>
      </c>
      <c r="G17" s="1">
        <v>0.65577430530094005</v>
      </c>
      <c r="H17" s="1">
        <v>0.688140200103181</v>
      </c>
      <c r="I17" s="1">
        <v>0.52360517537407203</v>
      </c>
      <c r="J17" s="1">
        <v>0.45638397505082401</v>
      </c>
      <c r="K17" s="1">
        <f t="shared" si="13"/>
        <v>0.52478433946664427</v>
      </c>
      <c r="L17" s="1">
        <f t="shared" si="14"/>
        <v>0.6043618110125919</v>
      </c>
      <c r="M17" s="1">
        <f t="shared" si="15"/>
        <v>0.51229999872677612</v>
      </c>
      <c r="N17" s="1">
        <f t="shared" si="6"/>
        <v>8.6872479479461369</v>
      </c>
      <c r="O17" s="1">
        <f t="shared" si="16"/>
        <v>5.2000000000000011</v>
      </c>
      <c r="P17">
        <f t="shared" si="0"/>
        <v>7.8473487817988774</v>
      </c>
      <c r="Q17">
        <f t="shared" si="8"/>
        <v>0.65497141782269597</v>
      </c>
      <c r="R17">
        <f t="shared" si="9"/>
        <v>4.1944932885183146</v>
      </c>
      <c r="S17">
        <f t="shared" si="10"/>
        <v>5.1807724788117806</v>
      </c>
    </row>
    <row r="18" spans="3:19">
      <c r="C18" s="1">
        <v>0.5</v>
      </c>
      <c r="D18" s="2">
        <v>1.8</v>
      </c>
      <c r="E18" s="1">
        <f t="shared" si="11"/>
        <v>2.8</v>
      </c>
      <c r="F18" s="1">
        <f t="shared" si="12"/>
        <v>5.6</v>
      </c>
      <c r="G18" s="1">
        <v>0.67774508847819104</v>
      </c>
      <c r="H18" s="1">
        <v>0.71054749484514201</v>
      </c>
      <c r="I18" s="1">
        <v>0.54714519121775596</v>
      </c>
      <c r="J18" s="1">
        <v>0.48525562343399897</v>
      </c>
      <c r="K18" s="1">
        <f t="shared" si="13"/>
        <v>0.54837363964820696</v>
      </c>
      <c r="L18" s="1">
        <f t="shared" si="14"/>
        <v>0.6279511111941547</v>
      </c>
      <c r="M18" s="1">
        <f t="shared" si="15"/>
        <v>0.53770037565184103</v>
      </c>
      <c r="N18" s="1">
        <f t="shared" si="6"/>
        <v>9.3208216979951306</v>
      </c>
      <c r="O18" s="1">
        <f t="shared" si="16"/>
        <v>5.6</v>
      </c>
      <c r="P18">
        <f t="shared" si="0"/>
        <v>8.408129125968669</v>
      </c>
      <c r="Q18">
        <f t="shared" si="8"/>
        <v>0.67702539659787098</v>
      </c>
      <c r="R18">
        <f t="shared" si="9"/>
        <v>4.5927340562339403</v>
      </c>
      <c r="S18">
        <f t="shared" si="10"/>
        <v>5.5784296562591029</v>
      </c>
    </row>
    <row r="19" spans="3:19">
      <c r="C19" s="1">
        <v>0.5</v>
      </c>
      <c r="D19" s="2">
        <v>2</v>
      </c>
      <c r="E19" s="1">
        <f t="shared" si="11"/>
        <v>3</v>
      </c>
      <c r="F19" s="1">
        <f t="shared" si="12"/>
        <v>6</v>
      </c>
      <c r="G19" s="1">
        <v>0.69826194436493805</v>
      </c>
      <c r="H19" s="1">
        <v>0.73147772278066603</v>
      </c>
      <c r="I19" s="1">
        <v>0.56906038039571905</v>
      </c>
      <c r="J19" s="1">
        <v>0.51172051975435295</v>
      </c>
      <c r="K19" s="1">
        <f t="shared" si="13"/>
        <v>0.57033475271871137</v>
      </c>
      <c r="L19" s="1">
        <f t="shared" si="14"/>
        <v>0.64991222426465911</v>
      </c>
      <c r="M19" s="1">
        <f t="shared" si="15"/>
        <v>0.56109985233918014</v>
      </c>
      <c r="N19" s="1">
        <f t="shared" si="6"/>
        <v>9.9543041960608054</v>
      </c>
      <c r="O19" s="1">
        <f t="shared" si="16"/>
        <v>6</v>
      </c>
      <c r="P19">
        <f t="shared" si="0"/>
        <v>8.967927439563038</v>
      </c>
      <c r="Q19">
        <f t="shared" si="8"/>
        <v>0.69764988118826488</v>
      </c>
      <c r="R19">
        <f t="shared" si="9"/>
        <v>4.9909058459923008</v>
      </c>
      <c r="S19">
        <f t="shared" si="10"/>
        <v>5.9760266689735628</v>
      </c>
    </row>
    <row r="20" spans="3:19">
      <c r="C20" s="1">
        <v>0.5</v>
      </c>
      <c r="D20" s="2">
        <v>3</v>
      </c>
      <c r="E20" s="1">
        <f t="shared" si="11"/>
        <v>4</v>
      </c>
      <c r="F20" s="1">
        <f t="shared" si="12"/>
        <v>8</v>
      </c>
      <c r="G20" s="1">
        <v>0.78438275716369898</v>
      </c>
      <c r="H20" s="1">
        <v>0.82120266120650198</v>
      </c>
      <c r="I20" s="1">
        <v>0.66044068656158395</v>
      </c>
      <c r="J20" s="1">
        <v>0.61853221432673999</v>
      </c>
      <c r="K20" s="1">
        <f t="shared" si="13"/>
        <v>0.6619068004579548</v>
      </c>
      <c r="L20" s="1">
        <f t="shared" si="14"/>
        <v>0.74148427200390243</v>
      </c>
      <c r="M20" s="1">
        <f t="shared" si="15"/>
        <v>0.65681241854756056</v>
      </c>
      <c r="N20" s="1">
        <f t="shared" si="6"/>
        <v>13.195610647054233</v>
      </c>
      <c r="O20" s="1">
        <f t="shared" si="16"/>
        <v>7.9999999999999982</v>
      </c>
      <c r="P20">
        <f t="shared" si="0"/>
        <v>11.754205688777889</v>
      </c>
      <c r="Q20">
        <f t="shared" si="8"/>
        <v>0.78449902806417637</v>
      </c>
      <c r="R20">
        <f t="shared" si="9"/>
        <v>6.9808889160651217</v>
      </c>
      <c r="S20">
        <f t="shared" si="10"/>
        <v>7.9632372671586085</v>
      </c>
    </row>
    <row r="21" spans="3:19">
      <c r="C21" s="1">
        <v>0.5</v>
      </c>
      <c r="D21" s="2">
        <v>4</v>
      </c>
      <c r="E21" s="1">
        <f t="shared" si="11"/>
        <v>5</v>
      </c>
      <c r="F21" s="1">
        <f t="shared" si="12"/>
        <v>10</v>
      </c>
      <c r="G21" s="1">
        <v>0.85171482912462404</v>
      </c>
      <c r="H21" s="1">
        <v>0.89136799094143904</v>
      </c>
      <c r="I21" s="1">
        <v>0.73132062423473398</v>
      </c>
      <c r="J21" s="1">
        <v>0.69832478079813198</v>
      </c>
      <c r="K21" s="1">
        <f t="shared" si="13"/>
        <v>0.73293559887942783</v>
      </c>
      <c r="L21" s="1">
        <f t="shared" si="14"/>
        <v>0.81251307042537557</v>
      </c>
      <c r="M21" s="1">
        <f t="shared" si="15"/>
        <v>0.7297036638221357</v>
      </c>
      <c r="N21" s="1">
        <f t="shared" si="6"/>
        <v>16.449829821934568</v>
      </c>
      <c r="O21" s="1">
        <f t="shared" si="16"/>
        <v>10.000000000000002</v>
      </c>
      <c r="P21">
        <f t="shared" si="0"/>
        <v>14.523108204097916</v>
      </c>
      <c r="Q21">
        <f t="shared" si="8"/>
        <v>0.8526600794125988</v>
      </c>
      <c r="R21">
        <f t="shared" si="9"/>
        <v>8.9696979412724769</v>
      </c>
      <c r="S21">
        <f t="shared" si="10"/>
        <v>9.9493925645155592</v>
      </c>
    </row>
    <row r="22" spans="3:19">
      <c r="C22" s="1">
        <v>0.5</v>
      </c>
      <c r="D22" s="2">
        <v>5</v>
      </c>
      <c r="E22" s="1">
        <f t="shared" si="11"/>
        <v>6</v>
      </c>
      <c r="F22" s="1">
        <f t="shared" si="12"/>
        <v>12</v>
      </c>
      <c r="G22" s="1">
        <v>0.90700610519913205</v>
      </c>
      <c r="H22" s="1">
        <v>0.94880378472965499</v>
      </c>
      <c r="I22" s="1">
        <v>0.78923371665144404</v>
      </c>
      <c r="J22" s="1">
        <v>0.76204415747424303</v>
      </c>
      <c r="K22" s="1">
        <f t="shared" si="13"/>
        <v>0.79097035287136297</v>
      </c>
      <c r="L22" s="1">
        <f t="shared" si="14"/>
        <v>0.87054782441731071</v>
      </c>
      <c r="M22" s="1">
        <f t="shared" si="15"/>
        <v>0.78873647971422212</v>
      </c>
      <c r="N22" s="1">
        <f t="shared" si="6"/>
        <v>19.702686555170995</v>
      </c>
      <c r="O22" s="1">
        <f t="shared" si="16"/>
        <v>12</v>
      </c>
      <c r="P22">
        <f t="shared" si="0"/>
        <v>17.278167613274068</v>
      </c>
      <c r="Q22">
        <f t="shared" si="8"/>
        <v>0.90876854715261124</v>
      </c>
      <c r="R22">
        <f t="shared" si="9"/>
        <v>10.957589561725424</v>
      </c>
      <c r="S22">
        <f t="shared" si="10"/>
        <v>11.934708627321321</v>
      </c>
    </row>
    <row r="23" spans="3:19">
      <c r="C23" s="1">
        <v>0.5</v>
      </c>
      <c r="D23" s="2">
        <v>6</v>
      </c>
      <c r="E23" s="1">
        <f t="shared" si="11"/>
        <v>7</v>
      </c>
      <c r="F23" s="1">
        <f t="shared" si="12"/>
        <v>14</v>
      </c>
      <c r="G23" s="1">
        <v>0.95391674890436495</v>
      </c>
      <c r="H23" s="1">
        <v>0.99742722888386404</v>
      </c>
      <c r="I23" s="1">
        <v>0.83819852765521796</v>
      </c>
      <c r="J23" s="1">
        <v>0.81509251257161697</v>
      </c>
      <c r="K23" s="1">
        <f t="shared" si="13"/>
        <v>0.84003803822233147</v>
      </c>
      <c r="L23" s="1">
        <f t="shared" si="14"/>
        <v>0.91961550976827922</v>
      </c>
      <c r="M23" s="1">
        <f t="shared" si="15"/>
        <v>0.83840143655796551</v>
      </c>
      <c r="N23" s="1">
        <f t="shared" si="6"/>
        <v>22.954409537295074</v>
      </c>
      <c r="O23" s="1">
        <f t="shared" si="16"/>
        <v>13.999999999999996</v>
      </c>
      <c r="P23">
        <f t="shared" si="0"/>
        <v>20.021723327842945</v>
      </c>
      <c r="Q23">
        <f t="shared" si="8"/>
        <v>0.9564531415892753</v>
      </c>
      <c r="R23">
        <f t="shared" si="9"/>
        <v>12.944728627586665</v>
      </c>
      <c r="S23">
        <f t="shared" si="10"/>
        <v>13.919327427254824</v>
      </c>
    </row>
    <row r="24" spans="3:19">
      <c r="C24" s="1">
        <v>0.5</v>
      </c>
      <c r="D24" s="2">
        <v>7</v>
      </c>
      <c r="E24" s="1">
        <f t="shared" si="11"/>
        <v>8</v>
      </c>
      <c r="F24" s="1">
        <f t="shared" si="12"/>
        <v>16</v>
      </c>
      <c r="G24" s="1">
        <v>0.994656101732734</v>
      </c>
      <c r="H24" s="1">
        <v>1.03958620719131</v>
      </c>
      <c r="I24" s="1">
        <v>0.88061377194058299</v>
      </c>
      <c r="J24" s="1">
        <v>0.86053645037221804</v>
      </c>
      <c r="K24" s="1">
        <f t="shared" si="13"/>
        <v>0.8825424006106064</v>
      </c>
      <c r="L24" s="1">
        <f t="shared" si="14"/>
        <v>0.96211987215655403</v>
      </c>
      <c r="M24" s="1">
        <f t="shared" si="15"/>
        <v>0.88129165318422775</v>
      </c>
      <c r="N24" s="1">
        <f t="shared" si="6"/>
        <v>26.205161397913987</v>
      </c>
      <c r="O24" s="1">
        <f t="shared" si="16"/>
        <v>15.999999999999998</v>
      </c>
      <c r="P24">
        <f t="shared" si="0"/>
        <v>22.755441464553346</v>
      </c>
      <c r="Q24">
        <f t="shared" si="8"/>
        <v>0.99791622760380194</v>
      </c>
      <c r="R24">
        <f t="shared" si="9"/>
        <v>14.931229970392788</v>
      </c>
      <c r="S24">
        <f t="shared" si="10"/>
        <v>15.90334964568693</v>
      </c>
    </row>
    <row r="25" spans="3:19">
      <c r="C25" s="1">
        <v>0.5</v>
      </c>
      <c r="D25" s="2">
        <v>8</v>
      </c>
      <c r="E25" s="1">
        <f t="shared" si="11"/>
        <v>9</v>
      </c>
      <c r="F25" s="1">
        <f t="shared" si="12"/>
        <v>18</v>
      </c>
      <c r="G25" s="1">
        <v>1.030660726362</v>
      </c>
      <c r="H25" s="1">
        <v>1.0767996412472201</v>
      </c>
      <c r="I25" s="1">
        <v>0.91802666696443103</v>
      </c>
      <c r="J25" s="1">
        <v>0.90028526131183095</v>
      </c>
      <c r="K25" s="1">
        <f t="shared" si="13"/>
        <v>0.92003390528477114</v>
      </c>
      <c r="L25" s="1">
        <f t="shared" si="14"/>
        <v>0.99961137683071888</v>
      </c>
      <c r="M25" s="1">
        <f t="shared" si="15"/>
        <v>0.91904688759009934</v>
      </c>
      <c r="N25" s="1">
        <f t="shared" si="6"/>
        <v>29.45506383956198</v>
      </c>
      <c r="O25" s="1">
        <f t="shared" si="16"/>
        <v>17.999999999999996</v>
      </c>
      <c r="P25">
        <f t="shared" si="0"/>
        <v>25.480569116893808</v>
      </c>
      <c r="Q25">
        <f t="shared" si="8"/>
        <v>1.0345954891044671</v>
      </c>
      <c r="R25">
        <f t="shared" si="9"/>
        <v>16.917178129830166</v>
      </c>
      <c r="S25">
        <f t="shared" si="10"/>
        <v>17.886850478252835</v>
      </c>
    </row>
    <row r="26" spans="3:19">
      <c r="C26" s="1">
        <v>0.5</v>
      </c>
      <c r="D26" s="2">
        <v>9</v>
      </c>
      <c r="E26" s="1">
        <f t="shared" si="11"/>
        <v>10</v>
      </c>
      <c r="F26" s="1">
        <f t="shared" si="12"/>
        <v>20</v>
      </c>
      <c r="G26" s="1">
        <v>1.06291746370198</v>
      </c>
      <c r="H26" s="1">
        <v>1.11010695634514</v>
      </c>
      <c r="I26" s="1">
        <v>0.95149364104341405</v>
      </c>
      <c r="J26" s="1">
        <v>0.93560872108939797</v>
      </c>
      <c r="K26" s="1">
        <f t="shared" si="13"/>
        <v>0.95357119903207932</v>
      </c>
      <c r="L26" s="1">
        <f t="shared" si="14"/>
        <v>1.0331486705780271</v>
      </c>
      <c r="M26" s="1">
        <f t="shared" si="15"/>
        <v>0.95277242347321034</v>
      </c>
      <c r="N26" s="1">
        <f t="shared" si="6"/>
        <v>32.704211404950563</v>
      </c>
      <c r="O26" s="1">
        <f t="shared" si="16"/>
        <v>19.999999999999996</v>
      </c>
      <c r="P26">
        <f t="shared" si="0"/>
        <v>28.198074496261135</v>
      </c>
      <c r="Q26">
        <f t="shared" si="8"/>
        <v>1.0674814927105329</v>
      </c>
      <c r="R26">
        <f t="shared" si="9"/>
        <v>18.902637919923603</v>
      </c>
      <c r="S26">
        <f t="shared" si="10"/>
        <v>19.869888252937749</v>
      </c>
    </row>
    <row r="27" spans="3:19">
      <c r="C27" s="1">
        <v>0.5</v>
      </c>
      <c r="D27" s="2">
        <v>10</v>
      </c>
      <c r="E27" s="1">
        <f t="shared" si="11"/>
        <v>11</v>
      </c>
      <c r="F27" s="1">
        <f t="shared" si="12"/>
        <v>22</v>
      </c>
      <c r="G27" s="1">
        <v>1.0921335444287099</v>
      </c>
      <c r="H27" s="1">
        <v>1.14025082667304</v>
      </c>
      <c r="I27" s="1">
        <v>0.98176820115292096</v>
      </c>
      <c r="J27" s="1">
        <v>0.96739422253794505</v>
      </c>
      <c r="K27" s="1">
        <f t="shared" si="13"/>
        <v>0.98390937151775071</v>
      </c>
      <c r="L27" s="1">
        <f t="shared" si="14"/>
        <v>1.0634868430636983</v>
      </c>
      <c r="M27" s="1">
        <f t="shared" si="15"/>
        <v>0.98324965883624038</v>
      </c>
      <c r="N27" s="1">
        <f t="shared" si="6"/>
        <v>35.952679674768753</v>
      </c>
      <c r="O27" s="1">
        <f t="shared" si="16"/>
        <v>22.000000000000004</v>
      </c>
      <c r="P27">
        <f t="shared" si="0"/>
        <v>30.908731596223884</v>
      </c>
      <c r="Q27">
        <f t="shared" si="8"/>
        <v>1.0972857984706414</v>
      </c>
      <c r="R27">
        <f t="shared" si="9"/>
        <v>20.887660598942418</v>
      </c>
      <c r="S27">
        <f t="shared" si="10"/>
        <v>21.852509545121134</v>
      </c>
    </row>
    <row r="28" spans="3:19">
      <c r="C28" s="1">
        <v>0.5</v>
      </c>
      <c r="D28" s="2">
        <v>20</v>
      </c>
      <c r="E28" s="1">
        <f t="shared" si="11"/>
        <v>21</v>
      </c>
      <c r="F28" s="1">
        <f t="shared" si="12"/>
        <v>42</v>
      </c>
      <c r="G28" s="1">
        <v>1.29104771678987</v>
      </c>
      <c r="H28" s="1">
        <v>1.3450239951702401</v>
      </c>
      <c r="I28" s="1">
        <v>1.18716444060986</v>
      </c>
      <c r="J28" s="1">
        <v>1.1798887621157099</v>
      </c>
      <c r="K28" s="1">
        <f t="shared" si="13"/>
        <v>1.1897371907883914</v>
      </c>
      <c r="L28" s="1">
        <f t="shared" si="14"/>
        <v>1.269314662334339</v>
      </c>
      <c r="M28" s="1">
        <f t="shared" si="15"/>
        <v>1.1895565893715285</v>
      </c>
      <c r="N28" s="1">
        <f t="shared" si="6"/>
        <v>68.409896656916047</v>
      </c>
      <c r="O28" s="1">
        <f t="shared" si="16"/>
        <v>42.000000000000007</v>
      </c>
      <c r="P28">
        <f t="shared" si="0"/>
        <v>57.73976027938469</v>
      </c>
      <c r="Q28">
        <f t="shared" si="8"/>
        <v>1.3005590386973738</v>
      </c>
      <c r="R28">
        <f t="shared" si="9"/>
        <v>40.720427353495587</v>
      </c>
      <c r="S28">
        <f t="shared" si="10"/>
        <v>41.661901797001121</v>
      </c>
    </row>
    <row r="29" spans="3:19">
      <c r="C29" s="1">
        <v>0.5</v>
      </c>
      <c r="D29" s="2">
        <v>30</v>
      </c>
      <c r="E29" s="1">
        <f t="shared" si="11"/>
        <v>31</v>
      </c>
      <c r="F29" s="1">
        <f t="shared" si="12"/>
        <v>62</v>
      </c>
      <c r="G29" s="1">
        <v>1.4112637321243</v>
      </c>
      <c r="H29" s="1">
        <v>1.46851315453813</v>
      </c>
      <c r="I29" s="1">
        <v>1.3108749837729401</v>
      </c>
      <c r="J29" s="1">
        <v>1.3060805312612001</v>
      </c>
      <c r="K29" s="1">
        <f t="shared" si="13"/>
        <v>1.3137076763689122</v>
      </c>
      <c r="L29" s="1">
        <f t="shared" si="14"/>
        <v>1.3932851479148598</v>
      </c>
      <c r="M29" s="1">
        <f t="shared" si="15"/>
        <v>1.3136248370951211</v>
      </c>
      <c r="N29" s="1">
        <f t="shared" si="6"/>
        <v>100.83344921047926</v>
      </c>
      <c r="O29" s="1">
        <f t="shared" si="16"/>
        <v>62.000000000000007</v>
      </c>
      <c r="P29">
        <f t="shared" si="0"/>
        <v>84.235443185191698</v>
      </c>
      <c r="Q29">
        <f t="shared" si="8"/>
        <v>1.4236181100304437</v>
      </c>
      <c r="R29">
        <f t="shared" si="9"/>
        <v>60.532051523774399</v>
      </c>
      <c r="S29">
        <f t="shared" si="10"/>
        <v>61.450699476037151</v>
      </c>
    </row>
    <row r="30" spans="3:19">
      <c r="C30" s="1">
        <v>0.5</v>
      </c>
      <c r="D30" s="2">
        <v>40</v>
      </c>
      <c r="E30" s="1">
        <f t="shared" si="11"/>
        <v>41</v>
      </c>
      <c r="F30" s="1">
        <f t="shared" si="12"/>
        <v>82</v>
      </c>
      <c r="G30" s="1">
        <v>1.4976842178415899</v>
      </c>
      <c r="H30" s="1">
        <v>1.5572077239358599</v>
      </c>
      <c r="I30" s="1">
        <v>1.39968300465222</v>
      </c>
      <c r="J30" s="1">
        <v>1.3961297706517199</v>
      </c>
      <c r="K30" s="1">
        <f t="shared" si="13"/>
        <v>1.4027023020406042</v>
      </c>
      <c r="L30" s="1">
        <f t="shared" si="14"/>
        <v>1.4822797735865521</v>
      </c>
      <c r="M30" s="1">
        <f t="shared" si="15"/>
        <v>1.4026549521121823</v>
      </c>
      <c r="N30" s="1">
        <f t="shared" si="6"/>
        <v>133.23471478110537</v>
      </c>
      <c r="O30" s="1">
        <f t="shared" si="16"/>
        <v>82.000000000000014</v>
      </c>
      <c r="P30">
        <f t="shared" si="0"/>
        <v>110.51085331375464</v>
      </c>
      <c r="Q30">
        <f t="shared" si="8"/>
        <v>1.5121449011778929</v>
      </c>
      <c r="R30">
        <f t="shared" si="9"/>
        <v>80.324206869686648</v>
      </c>
      <c r="S30">
        <f t="shared" si="10"/>
        <v>81.225874246822002</v>
      </c>
    </row>
    <row r="31" spans="3:19">
      <c r="C31" s="1">
        <v>0.5</v>
      </c>
      <c r="D31" s="2">
        <v>50</v>
      </c>
      <c r="E31" s="1">
        <f t="shared" si="11"/>
        <v>51</v>
      </c>
      <c r="F31" s="1">
        <f t="shared" si="12"/>
        <v>102</v>
      </c>
      <c r="G31" s="1">
        <v>1.56519967757574</v>
      </c>
      <c r="H31" s="1">
        <v>1.6264653410493499</v>
      </c>
      <c r="I31" s="1">
        <v>1.4690096022763399</v>
      </c>
      <c r="J31" s="1">
        <v>1.46608433076442</v>
      </c>
      <c r="K31" s="1">
        <f t="shared" si="13"/>
        <v>1.4721745697996425</v>
      </c>
      <c r="L31" s="1">
        <f t="shared" si="14"/>
        <v>1.5517520413455901</v>
      </c>
      <c r="M31" s="1">
        <f t="shared" si="15"/>
        <v>1.4721439704351271</v>
      </c>
      <c r="N31" s="1">
        <f t="shared" si="6"/>
        <v>165.61926450863601</v>
      </c>
      <c r="O31" s="1">
        <f t="shared" si="16"/>
        <v>101.99999999999996</v>
      </c>
      <c r="P31">
        <f t="shared" si="0"/>
        <v>136.62224867022277</v>
      </c>
      <c r="Q31">
        <f t="shared" si="8"/>
        <v>1.5813324625666012</v>
      </c>
      <c r="R31">
        <f t="shared" si="9"/>
        <v>100.06698013012954</v>
      </c>
      <c r="S31">
        <f t="shared" si="10"/>
        <v>100.9908354458309</v>
      </c>
    </row>
    <row r="33" spans="1:17">
      <c r="C33" s="5" t="s">
        <v>5</v>
      </c>
      <c r="D33" s="5" t="s">
        <v>0</v>
      </c>
      <c r="E33" s="5" t="s">
        <v>2</v>
      </c>
      <c r="F33" s="5" t="s">
        <v>4</v>
      </c>
      <c r="G33" s="5" t="s">
        <v>12</v>
      </c>
      <c r="H33" s="5"/>
      <c r="I33" s="5"/>
      <c r="K33" s="5" t="s">
        <v>1</v>
      </c>
      <c r="L33" s="5" t="s">
        <v>3</v>
      </c>
      <c r="M33" s="5" t="s">
        <v>13</v>
      </c>
      <c r="N33" s="5"/>
      <c r="O33" s="5"/>
      <c r="P33" s="6"/>
      <c r="Q33" s="6"/>
    </row>
    <row r="34" spans="1:17">
      <c r="F34">
        <f>F2</f>
        <v>2.0019999999999998</v>
      </c>
      <c r="G34">
        <f t="shared" ref="G34:G53" si="17">$B$37*G2</f>
        <v>143.73465665315896</v>
      </c>
      <c r="K34">
        <f>$B$37*K2</f>
        <v>83.252878573951392</v>
      </c>
      <c r="L34">
        <f t="shared" ref="L34" si="18">$B$37*L2</f>
        <v>113.23677133954291</v>
      </c>
      <c r="M34">
        <f>$B$37*'BOUNDARY-Capacitance'!G2</f>
        <v>107.61909674497352</v>
      </c>
      <c r="O34">
        <f>'BOUNDARY-Capacitance'!F2</f>
        <v>2.0019999999999998</v>
      </c>
    </row>
    <row r="35" spans="1:17">
      <c r="A35" s="8" t="s">
        <v>17</v>
      </c>
      <c r="B35" s="9">
        <v>1.257E-6</v>
      </c>
      <c r="F35">
        <f t="shared" ref="F35:F53" si="19">F3</f>
        <v>2.04</v>
      </c>
      <c r="G35">
        <f t="shared" si="17"/>
        <v>145.69425162823919</v>
      </c>
      <c r="K35">
        <f t="shared" ref="K35:L50" si="20">$B$37*K3</f>
        <v>85.508042344028524</v>
      </c>
      <c r="L35">
        <f t="shared" si="20"/>
        <v>115.49193510962004</v>
      </c>
      <c r="M35">
        <f>$B$37*'BOUNDARY-Capacitance'!G3</f>
        <v>109.13762706626599</v>
      </c>
      <c r="O35">
        <f>'BOUNDARY-Capacitance'!F3</f>
        <v>2.04</v>
      </c>
    </row>
    <row r="36" spans="1:17">
      <c r="A36" s="8" t="s">
        <v>18</v>
      </c>
      <c r="B36" s="9">
        <v>8.8539999999999992E-12</v>
      </c>
      <c r="F36">
        <f t="shared" si="19"/>
        <v>2.1</v>
      </c>
      <c r="G36">
        <f t="shared" si="17"/>
        <v>148.72261139276162</v>
      </c>
      <c r="K36">
        <f t="shared" si="20"/>
        <v>88.984679132613422</v>
      </c>
      <c r="L36">
        <f t="shared" si="20"/>
        <v>118.96857189820496</v>
      </c>
      <c r="M36">
        <f>$B$37*'BOUNDARY-Capacitance'!G4</f>
        <v>111.5086542253046</v>
      </c>
      <c r="O36">
        <f>'BOUNDARY-Capacitance'!F4</f>
        <v>2.1</v>
      </c>
    </row>
    <row r="37" spans="1:17">
      <c r="B37">
        <f>SQRT(B35/B36)</f>
        <v>376.78870895362581</v>
      </c>
      <c r="F37">
        <f t="shared" si="19"/>
        <v>2.2000000000000002</v>
      </c>
      <c r="G37">
        <f t="shared" si="17"/>
        <v>153.60094907001172</v>
      </c>
      <c r="K37">
        <f t="shared" si="20"/>
        <v>94.564083773614513</v>
      </c>
      <c r="L37">
        <f t="shared" si="20"/>
        <v>124.54797653920602</v>
      </c>
      <c r="M37">
        <f>$B$37*'BOUNDARY-Capacitance'!G5</f>
        <v>115.38858971062514</v>
      </c>
      <c r="O37">
        <f>'BOUNDARY-Capacitance'!F5</f>
        <v>2.2000000000000002</v>
      </c>
    </row>
    <row r="38" spans="1:17">
      <c r="F38">
        <f t="shared" si="19"/>
        <v>2.4</v>
      </c>
      <c r="G38">
        <f t="shared" si="17"/>
        <v>162.78402131518027</v>
      </c>
      <c r="K38">
        <f t="shared" si="20"/>
        <v>104.99984296178854</v>
      </c>
      <c r="L38">
        <f t="shared" si="20"/>
        <v>134.98373572738006</v>
      </c>
      <c r="M38">
        <f>$B$37*'BOUNDARY-Capacitance'!G6</f>
        <v>122.8938569283561</v>
      </c>
      <c r="O38">
        <f>'BOUNDARY-Capacitance'!F6</f>
        <v>2.4</v>
      </c>
    </row>
    <row r="39" spans="1:17">
      <c r="F39">
        <f t="shared" si="19"/>
        <v>2.6</v>
      </c>
      <c r="G39">
        <f t="shared" si="17"/>
        <v>171.29581947330482</v>
      </c>
      <c r="K39">
        <f t="shared" si="20"/>
        <v>114.59981081599217</v>
      </c>
      <c r="L39">
        <f t="shared" si="20"/>
        <v>144.58370358158371</v>
      </c>
      <c r="M39">
        <f>$B$37*'BOUNDARY-Capacitance'!G7</f>
        <v>130.08165552694066</v>
      </c>
      <c r="O39">
        <f>'BOUNDARY-Capacitance'!F7</f>
        <v>2.6</v>
      </c>
    </row>
    <row r="40" spans="1:17">
      <c r="F40">
        <f t="shared" si="19"/>
        <v>2.8</v>
      </c>
      <c r="G40">
        <f t="shared" si="17"/>
        <v>179.2282927620555</v>
      </c>
      <c r="K40">
        <f t="shared" si="20"/>
        <v>123.48799277652273</v>
      </c>
      <c r="L40">
        <f t="shared" si="20"/>
        <v>153.47188554211425</v>
      </c>
      <c r="M40">
        <f>$B$37*'BOUNDARY-Capacitance'!G8</f>
        <v>136.97170462541283</v>
      </c>
      <c r="O40">
        <f>'BOUNDARY-Capacitance'!F8</f>
        <v>2.8</v>
      </c>
    </row>
    <row r="41" spans="1:17">
      <c r="F41">
        <f t="shared" si="19"/>
        <v>3</v>
      </c>
      <c r="G41">
        <f t="shared" si="17"/>
        <v>186.65555397154094</v>
      </c>
      <c r="K41">
        <f t="shared" si="20"/>
        <v>131.76269221754271</v>
      </c>
      <c r="L41">
        <f t="shared" si="20"/>
        <v>161.74658498313423</v>
      </c>
      <c r="M41">
        <f>$B$37*'BOUNDARY-Capacitance'!G9</f>
        <v>143.57923348377477</v>
      </c>
      <c r="O41">
        <f>'BOUNDARY-Capacitance'!F9</f>
        <v>3</v>
      </c>
    </row>
    <row r="42" spans="1:17">
      <c r="F42">
        <f t="shared" si="19"/>
        <v>3.2</v>
      </c>
      <c r="G42">
        <f t="shared" si="17"/>
        <v>193.63829678081737</v>
      </c>
      <c r="K42">
        <f t="shared" si="20"/>
        <v>139.50315660569788</v>
      </c>
      <c r="L42">
        <f t="shared" si="20"/>
        <v>169.4870493712894</v>
      </c>
      <c r="M42">
        <f>$B$37*'BOUNDARY-Capacitance'!G10</f>
        <v>149.91786157235532</v>
      </c>
      <c r="O42">
        <f>'BOUNDARY-Capacitance'!F10</f>
        <v>3.2</v>
      </c>
    </row>
    <row r="43" spans="1:17">
      <c r="F43">
        <f t="shared" si="19"/>
        <v>3.4</v>
      </c>
      <c r="G43">
        <f t="shared" si="17"/>
        <v>200.22685300321766</v>
      </c>
      <c r="K43">
        <f t="shared" si="20"/>
        <v>146.77420524369197</v>
      </c>
      <c r="L43">
        <f t="shared" si="20"/>
        <v>176.75809800928349</v>
      </c>
      <c r="M43">
        <f>$B$37*'BOUNDARY-Capacitance'!G11</f>
        <v>156.00089938375456</v>
      </c>
      <c r="O43">
        <f>'BOUNDARY-Capacitance'!F11</f>
        <v>3.4</v>
      </c>
    </row>
    <row r="44" spans="1:17">
      <c r="B44">
        <v>0.6</v>
      </c>
      <c r="C44" t="s">
        <v>19</v>
      </c>
      <c r="F44">
        <f t="shared" si="19"/>
        <v>3.6</v>
      </c>
      <c r="G44">
        <f t="shared" si="17"/>
        <v>206.46343101545133</v>
      </c>
      <c r="K44">
        <f t="shared" si="20"/>
        <v>153.62953224860524</v>
      </c>
      <c r="L44">
        <f t="shared" si="20"/>
        <v>183.61342501419676</v>
      </c>
      <c r="M44">
        <f>$B$37*'BOUNDARY-Capacitance'!G12</f>
        <v>161.84167197109207</v>
      </c>
      <c r="O44">
        <f>'BOUNDARY-Capacitance'!F12</f>
        <v>3.6</v>
      </c>
    </row>
    <row r="45" spans="1:17">
      <c r="B45">
        <v>0.4</v>
      </c>
      <c r="C45" t="s">
        <v>20</v>
      </c>
      <c r="F45">
        <f t="shared" si="19"/>
        <v>3.8</v>
      </c>
      <c r="G45">
        <f t="shared" si="17"/>
        <v>212.38380149428804</v>
      </c>
      <c r="K45">
        <f t="shared" si="20"/>
        <v>160.11411530741105</v>
      </c>
      <c r="L45">
        <f t="shared" si="20"/>
        <v>190.09800807300257</v>
      </c>
      <c r="M45">
        <f>$B$37*'BOUNDARY-Capacitance'!G13</f>
        <v>167.45343975219535</v>
      </c>
      <c r="O45">
        <f>'BOUNDARY-Capacitance'!F13</f>
        <v>3.8</v>
      </c>
    </row>
    <row r="46" spans="1:17">
      <c r="B46">
        <f>2*B44+B45</f>
        <v>1.6</v>
      </c>
      <c r="C46" t="s">
        <v>2</v>
      </c>
      <c r="F46">
        <f t="shared" si="19"/>
        <v>4</v>
      </c>
      <c r="G46">
        <f t="shared" si="17"/>
        <v>218.01852185414069</v>
      </c>
      <c r="K46">
        <f t="shared" si="20"/>
        <v>166.26600586145202</v>
      </c>
      <c r="L46">
        <f t="shared" si="20"/>
        <v>196.24989862704351</v>
      </c>
      <c r="M46">
        <f>$B$37*'BOUNDARY-Capacitance'!G14</f>
        <v>172.84921117156179</v>
      </c>
      <c r="O46">
        <f>'BOUNDARY-Capacitance'!F14</f>
        <v>4</v>
      </c>
    </row>
    <row r="47" spans="1:17">
      <c r="B47">
        <f>B46/B44</f>
        <v>2.666666666666667</v>
      </c>
      <c r="C47" t="s">
        <v>4</v>
      </c>
      <c r="F47">
        <f t="shared" si="19"/>
        <v>4.4000000000000004</v>
      </c>
      <c r="G47">
        <f t="shared" si="17"/>
        <v>228.53280841613267</v>
      </c>
      <c r="K47">
        <f t="shared" si="20"/>
        <v>177.69708670434051</v>
      </c>
      <c r="L47">
        <f t="shared" si="20"/>
        <v>207.68097946993205</v>
      </c>
      <c r="M47">
        <f>$B$37*'BOUNDARY-Capacitance'!G15</f>
        <v>183.04252585557668</v>
      </c>
      <c r="O47">
        <f>'BOUNDARY-Capacitance'!F15</f>
        <v>4.4000000000000004</v>
      </c>
    </row>
    <row r="48" spans="1:17">
      <c r="F48">
        <f t="shared" si="19"/>
        <v>4.8</v>
      </c>
      <c r="G48">
        <f t="shared" si="17"/>
        <v>238.17853536331833</v>
      </c>
      <c r="K48">
        <f t="shared" si="20"/>
        <v>188.13284589251458</v>
      </c>
      <c r="L48">
        <f t="shared" si="20"/>
        <v>218.11673865810607</v>
      </c>
      <c r="M48">
        <f>$B$37*'BOUNDARY-Capacitance'!G16</f>
        <v>192.51511209738334</v>
      </c>
      <c r="O48">
        <f>'BOUNDARY-Capacitance'!F16</f>
        <v>4.8</v>
      </c>
    </row>
    <row r="49" spans="6:15">
      <c r="F49">
        <f t="shared" si="19"/>
        <v>5.2</v>
      </c>
      <c r="G49">
        <f t="shared" si="17"/>
        <v>247.08835385930206</v>
      </c>
      <c r="K49">
        <f t="shared" si="20"/>
        <v>197.73281374671819</v>
      </c>
      <c r="L49">
        <f t="shared" si="20"/>
        <v>227.71670651230968</v>
      </c>
      <c r="M49">
        <f>$B$37*'BOUNDARY-Capacitance'!G17</f>
        <v>201.34985659065683</v>
      </c>
      <c r="O49">
        <f>'BOUNDARY-Capacitance'!F17</f>
        <v>5.2</v>
      </c>
    </row>
    <row r="50" spans="6:15">
      <c r="F50">
        <f t="shared" si="19"/>
        <v>5.6</v>
      </c>
      <c r="G50">
        <f t="shared" si="17"/>
        <v>255.3666968873585</v>
      </c>
      <c r="K50">
        <f t="shared" si="20"/>
        <v>206.62099570724874</v>
      </c>
      <c r="L50">
        <f t="shared" si="20"/>
        <v>236.60488847284029</v>
      </c>
      <c r="M50">
        <f>$B$37*'BOUNDARY-Capacitance'!G18</f>
        <v>209.6189442720999</v>
      </c>
      <c r="O50">
        <f>'BOUNDARY-Capacitance'!F18</f>
        <v>5.6</v>
      </c>
    </row>
    <row r="51" spans="6:15">
      <c r="F51">
        <f>F19</f>
        <v>6</v>
      </c>
      <c r="G51">
        <f t="shared" si="17"/>
        <v>263.09721652871349</v>
      </c>
      <c r="K51">
        <f t="shared" ref="K51:L53" si="21">$B$37*K19</f>
        <v>214.89569514826869</v>
      </c>
      <c r="L51">
        <f t="shared" si="21"/>
        <v>244.87958791386023</v>
      </c>
      <c r="M51">
        <f>$B$37*'BOUNDARY-Capacitance'!G19</f>
        <v>217.38472253880647</v>
      </c>
      <c r="O51">
        <f>'BOUNDARY-Capacitance'!F19</f>
        <v>6</v>
      </c>
    </row>
    <row r="52" spans="6:15">
      <c r="F52">
        <f t="shared" si="19"/>
        <v>8</v>
      </c>
      <c r="G52">
        <f t="shared" si="17"/>
        <v>295.54656639719553</v>
      </c>
      <c r="K52">
        <f t="shared" si="21"/>
        <v>249.39900879217802</v>
      </c>
      <c r="L52">
        <f t="shared" si="21"/>
        <v>279.38290155776951</v>
      </c>
      <c r="M52">
        <f>$B$37*'BOUNDARY-Capacitance'!G20</f>
        <v>250.30666722272096</v>
      </c>
      <c r="O52">
        <f>'BOUNDARY-Capacitance'!F20</f>
        <v>8</v>
      </c>
    </row>
    <row r="53" spans="6:15">
      <c r="F53">
        <f t="shared" si="19"/>
        <v>10</v>
      </c>
      <c r="G53">
        <f t="shared" si="17"/>
        <v>320.91653086252512</v>
      </c>
      <c r="K53">
        <f t="shared" si="21"/>
        <v>276.16185804793218</v>
      </c>
      <c r="L53">
        <f t="shared" si="21"/>
        <v>306.1457508135237</v>
      </c>
      <c r="M53">
        <f>$B$37*'BOUNDARY-Capacitance'!G21</f>
        <v>276.26233915384302</v>
      </c>
      <c r="O53">
        <f>'BOUNDARY-Capacitance'!F21</f>
        <v>10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E502A-E8D5-451B-B9BB-8F92DEF49C31}">
  <dimension ref="C1:M31"/>
  <sheetViews>
    <sheetView workbookViewId="0">
      <selection activeCell="B4" sqref="B4"/>
    </sheetView>
  </sheetViews>
  <sheetFormatPr defaultRowHeight="18.75"/>
  <cols>
    <col min="12" max="12" width="12.75" bestFit="1" customWidth="1"/>
  </cols>
  <sheetData>
    <row r="1" spans="3:13">
      <c r="C1" s="3" t="s">
        <v>5</v>
      </c>
      <c r="D1" s="3" t="s">
        <v>0</v>
      </c>
      <c r="E1" s="3" t="s">
        <v>2</v>
      </c>
      <c r="F1" s="3" t="s">
        <v>4</v>
      </c>
      <c r="G1" s="3" t="s">
        <v>10</v>
      </c>
      <c r="H1" s="3" t="s">
        <v>1</v>
      </c>
      <c r="I1" s="3" t="s">
        <v>3</v>
      </c>
      <c r="J1" s="3" t="s">
        <v>6</v>
      </c>
      <c r="K1" s="3" t="s">
        <v>9</v>
      </c>
      <c r="L1" s="3" t="s">
        <v>7</v>
      </c>
      <c r="M1" s="3" t="s">
        <v>8</v>
      </c>
    </row>
    <row r="2" spans="3:13">
      <c r="C2" s="1">
        <v>0.6</v>
      </c>
      <c r="D2" s="2">
        <v>1E-3</v>
      </c>
      <c r="E2" s="1">
        <f t="shared" ref="E2:E31" si="0">2*C2+D2</f>
        <v>1.2009999999999998</v>
      </c>
      <c r="F2" s="1">
        <f>E2/C2</f>
        <v>2.0016666666666665</v>
      </c>
      <c r="G2" s="1">
        <v>0.28558649519269702</v>
      </c>
      <c r="H2" s="1">
        <f>LN(F2)/PI()</f>
        <v>0.22090074792823605</v>
      </c>
      <c r="I2" s="1">
        <f>1/PI()*(LN(F2)+1/4)</f>
        <v>0.30047821947418374</v>
      </c>
      <c r="J2" s="1">
        <f>LN((E2+SQRT(E2^2-4*C2^2))/(2*C2))/PI()</f>
        <v>1.299404442953681E-2</v>
      </c>
      <c r="K2" s="1">
        <f>1/PI()*(LN(F2)+LN(0.5*(1+SQRT(1-4*(1/F2)^2))))</f>
        <v>1.2994044429537107E-2</v>
      </c>
      <c r="L2" s="1">
        <f>EXP(G2*PI())</f>
        <v>2.4527171117874502</v>
      </c>
      <c r="M2" s="1">
        <f>EXP(H2*PI())</f>
        <v>2.0016666666666665</v>
      </c>
    </row>
    <row r="3" spans="3:13">
      <c r="C3" s="1">
        <v>0.6</v>
      </c>
      <c r="D3" s="2">
        <v>0.02</v>
      </c>
      <c r="E3" s="1">
        <f t="shared" si="0"/>
        <v>1.22</v>
      </c>
      <c r="F3" s="1">
        <f t="shared" ref="F3:F4" si="1">E3/C3</f>
        <v>2.0333333333333332</v>
      </c>
      <c r="G3" s="1">
        <v>0.288947418405886</v>
      </c>
      <c r="H3" s="1">
        <f t="shared" ref="H3:H4" si="2">LN(F3)/PI()</f>
        <v>0.22589704037543892</v>
      </c>
      <c r="I3" s="1">
        <f t="shared" ref="I3:I4" si="3">1/PI()*(LN(F3)+1/4)</f>
        <v>0.30547451192138658</v>
      </c>
      <c r="J3" s="1">
        <f>LN((E3+SQRT(E3^2-4*C3^2))/(2*C3))/PI()</f>
        <v>5.8034753991935216E-2</v>
      </c>
      <c r="K3" s="1">
        <f t="shared" ref="K3:K4" si="4">1/PI()*(LN(F3)+LN(0.5*(1+SQRT(1-4*(1/F3)^2))))</f>
        <v>5.8034753991934994E-2</v>
      </c>
      <c r="L3" s="1">
        <f t="shared" ref="L3:M4" si="5">EXP(G3*PI())</f>
        <v>2.4787517006357573</v>
      </c>
      <c r="M3" s="1">
        <f t="shared" si="5"/>
        <v>2.0333333333333332</v>
      </c>
    </row>
    <row r="4" spans="3:13">
      <c r="C4" s="1">
        <v>0.6</v>
      </c>
      <c r="D4" s="2">
        <v>0.05</v>
      </c>
      <c r="E4" s="1">
        <f t="shared" si="0"/>
        <v>1.25</v>
      </c>
      <c r="F4" s="1">
        <f t="shared" si="1"/>
        <v>2.0833333333333335</v>
      </c>
      <c r="G4" s="1">
        <v>0.29420557654739099</v>
      </c>
      <c r="H4" s="1">
        <f t="shared" si="2"/>
        <v>0.23362964458218938</v>
      </c>
      <c r="I4" s="1">
        <f t="shared" si="3"/>
        <v>0.31320711612813706</v>
      </c>
      <c r="J4" s="1">
        <f t="shared" ref="J4" si="6">LN((E4+SQRT(E4^2-4*C4^2))/(2*C4))/PI()</f>
        <v>9.1572047739243434E-2</v>
      </c>
      <c r="K4" s="1">
        <f t="shared" si="4"/>
        <v>9.1572047739243462E-2</v>
      </c>
      <c r="L4" s="1">
        <f t="shared" si="5"/>
        <v>2.5200382448260235</v>
      </c>
      <c r="M4" s="1">
        <f t="shared" si="5"/>
        <v>2.0833333333333335</v>
      </c>
    </row>
    <row r="5" spans="3:13">
      <c r="C5" s="1">
        <v>0.6</v>
      </c>
      <c r="D5" s="2">
        <v>0.1</v>
      </c>
      <c r="E5" s="1">
        <f t="shared" si="0"/>
        <v>1.3</v>
      </c>
      <c r="F5" s="1">
        <f>E5/C5</f>
        <v>2.166666666666667</v>
      </c>
      <c r="G5" s="1">
        <v>0.30283562255866697</v>
      </c>
      <c r="H5" s="1">
        <f>LN(F5)/PI()</f>
        <v>0.24611398532205747</v>
      </c>
      <c r="I5" s="1">
        <f>1/PI()*(LN(F5)+1/4)</f>
        <v>0.3256914568680051</v>
      </c>
      <c r="J5" s="1">
        <f>LN((E5+SQRT(E5^2-4*C5^2))/(2*C5))/PI()</f>
        <v>0.12906355241340825</v>
      </c>
      <c r="K5" s="1">
        <f>1/PI()*(LN(F5)+LN(0.5*(1+SQRT(1-4*(1/F5)^2))))</f>
        <v>0.12906355241340833</v>
      </c>
      <c r="L5" s="1">
        <f>EXP(G5*PI())</f>
        <v>2.5892963702286282</v>
      </c>
      <c r="M5" s="1">
        <f>EXP(H5*PI())</f>
        <v>2.166666666666667</v>
      </c>
    </row>
    <row r="6" spans="3:13">
      <c r="C6" s="1">
        <v>0.6</v>
      </c>
      <c r="D6" s="2">
        <v>0.2</v>
      </c>
      <c r="E6" s="1">
        <f t="shared" si="0"/>
        <v>1.4</v>
      </c>
      <c r="F6" s="1">
        <f t="shared" ref="F6:F31" si="7">E6/C6</f>
        <v>2.3333333333333335</v>
      </c>
      <c r="G6" s="1">
        <v>0.31961826278370897</v>
      </c>
      <c r="H6" s="1">
        <f t="shared" ref="H6:H31" si="8">LN(F6)/PI()</f>
        <v>0.26970328550362016</v>
      </c>
      <c r="I6" s="1">
        <f t="shared" ref="I6:I31" si="9">1/PI()*(LN(F6)+1/4)</f>
        <v>0.34928075704956785</v>
      </c>
      <c r="J6" s="1">
        <f t="shared" ref="J6:J31" si="10">LN((E6+SQRT(E6^2-4*C6^2))/(2*C6))/PI()</f>
        <v>0.18131507259090668</v>
      </c>
      <c r="K6" s="1">
        <f t="shared" ref="K6:K31" si="11">1/PI()*(LN(F6)+LN(0.5*(1+SQRT(1-4*(1/F6)^2))))</f>
        <v>0.18131507259090673</v>
      </c>
      <c r="L6" s="1">
        <f t="shared" ref="L6:M31" si="12">EXP(G6*PI())</f>
        <v>2.7294780114406181</v>
      </c>
      <c r="M6" s="1">
        <f t="shared" si="12"/>
        <v>2.3333333333333335</v>
      </c>
    </row>
    <row r="7" spans="3:13">
      <c r="C7" s="1">
        <v>0.6</v>
      </c>
      <c r="D7" s="2">
        <v>0.3</v>
      </c>
      <c r="E7" s="1">
        <f t="shared" si="0"/>
        <v>1.5</v>
      </c>
      <c r="F7" s="1">
        <f t="shared" si="7"/>
        <v>2.5</v>
      </c>
      <c r="G7" s="1">
        <v>0.33580108534658298</v>
      </c>
      <c r="H7" s="1">
        <f t="shared" si="8"/>
        <v>0.29166439857412457</v>
      </c>
      <c r="I7" s="1">
        <f t="shared" si="9"/>
        <v>0.37124187012007226</v>
      </c>
      <c r="J7" s="1">
        <f t="shared" si="10"/>
        <v>0.2206356001526516</v>
      </c>
      <c r="K7" s="1">
        <f t="shared" si="11"/>
        <v>0.2206356001526516</v>
      </c>
      <c r="L7" s="1">
        <f t="shared" si="12"/>
        <v>2.8718321985556017</v>
      </c>
      <c r="M7" s="1">
        <f t="shared" si="12"/>
        <v>2.5</v>
      </c>
    </row>
    <row r="8" spans="3:13">
      <c r="C8" s="4">
        <v>0.6</v>
      </c>
      <c r="D8" s="4">
        <v>0.4</v>
      </c>
      <c r="E8" s="4">
        <f t="shared" si="0"/>
        <v>1.6</v>
      </c>
      <c r="F8" s="4">
        <f t="shared" si="7"/>
        <v>2.666666666666667</v>
      </c>
      <c r="G8" s="1">
        <v>0.35141873744954</v>
      </c>
      <c r="H8" s="1">
        <f t="shared" si="8"/>
        <v>0.31220764789189503</v>
      </c>
      <c r="I8" s="1">
        <f t="shared" si="9"/>
        <v>0.39178511943784267</v>
      </c>
      <c r="J8" s="1">
        <f t="shared" si="10"/>
        <v>0.25317268943669963</v>
      </c>
      <c r="K8" s="1">
        <f t="shared" si="11"/>
        <v>0.25317268943669963</v>
      </c>
      <c r="L8" s="1">
        <f t="shared" si="12"/>
        <v>3.0162505608662222</v>
      </c>
      <c r="M8" s="1">
        <f t="shared" si="12"/>
        <v>2.666666666666667</v>
      </c>
    </row>
    <row r="9" spans="3:13">
      <c r="C9" s="1">
        <v>0.6</v>
      </c>
      <c r="D9" s="2">
        <v>0.5</v>
      </c>
      <c r="E9" s="1">
        <f t="shared" si="0"/>
        <v>1.7</v>
      </c>
      <c r="F9" s="1">
        <f t="shared" si="7"/>
        <v>2.8333333333333335</v>
      </c>
      <c r="G9" s="1">
        <v>0.366497717105981</v>
      </c>
      <c r="H9" s="1">
        <f t="shared" si="8"/>
        <v>0.33150506436221977</v>
      </c>
      <c r="I9" s="1">
        <f t="shared" si="9"/>
        <v>0.41108253590816746</v>
      </c>
      <c r="J9" s="1">
        <f t="shared" si="10"/>
        <v>0.28132942295660862</v>
      </c>
      <c r="K9" s="1">
        <f t="shared" si="11"/>
        <v>0.28132942295660868</v>
      </c>
      <c r="L9" s="1">
        <f t="shared" si="12"/>
        <v>3.1625748938327631</v>
      </c>
      <c r="M9" s="1">
        <f t="shared" si="12"/>
        <v>2.8333333333333335</v>
      </c>
    </row>
    <row r="10" spans="3:13">
      <c r="C10" s="1">
        <v>0.6</v>
      </c>
      <c r="D10" s="2">
        <v>0.6</v>
      </c>
      <c r="E10" s="1">
        <f t="shared" si="0"/>
        <v>1.7999999999999998</v>
      </c>
      <c r="F10" s="1">
        <f t="shared" si="7"/>
        <v>3</v>
      </c>
      <c r="G10" s="1">
        <v>0.38106033984539101</v>
      </c>
      <c r="H10" s="1">
        <f t="shared" si="8"/>
        <v>0.34969915256605982</v>
      </c>
      <c r="I10" s="1">
        <f t="shared" si="9"/>
        <v>0.42927662411200751</v>
      </c>
      <c r="J10" s="1">
        <f t="shared" si="10"/>
        <v>0.30634896253003308</v>
      </c>
      <c r="K10" s="1">
        <f t="shared" si="11"/>
        <v>0.30634896253003313</v>
      </c>
      <c r="L10" s="1">
        <f t="shared" si="12"/>
        <v>3.3106229173396233</v>
      </c>
      <c r="M10" s="1">
        <f t="shared" si="12"/>
        <v>3.0000000000000004</v>
      </c>
    </row>
    <row r="11" spans="3:13">
      <c r="C11" s="1">
        <v>0.6</v>
      </c>
      <c r="D11" s="2">
        <v>0.7</v>
      </c>
      <c r="E11" s="1">
        <f t="shared" si="0"/>
        <v>1.9</v>
      </c>
      <c r="F11" s="1">
        <f t="shared" si="7"/>
        <v>3.1666666666666665</v>
      </c>
      <c r="G11" s="1">
        <v>0.395127371812796</v>
      </c>
      <c r="H11" s="1">
        <f t="shared" si="8"/>
        <v>0.36690928361487507</v>
      </c>
      <c r="I11" s="1">
        <f t="shared" si="9"/>
        <v>0.44648675516082276</v>
      </c>
      <c r="J11" s="1">
        <f t="shared" si="10"/>
        <v>0.32897589987784104</v>
      </c>
      <c r="K11" s="1">
        <f t="shared" si="11"/>
        <v>0.32897589987784098</v>
      </c>
      <c r="L11" s="1">
        <f t="shared" si="12"/>
        <v>3.4602098880617089</v>
      </c>
      <c r="M11" s="1">
        <f t="shared" si="12"/>
        <v>3.1666666666666661</v>
      </c>
    </row>
    <row r="12" spans="3:13">
      <c r="C12" s="1">
        <v>0.6</v>
      </c>
      <c r="D12" s="2">
        <v>0.8</v>
      </c>
      <c r="E12" s="1">
        <f t="shared" si="0"/>
        <v>2</v>
      </c>
      <c r="F12" s="1">
        <f t="shared" si="7"/>
        <v>3.3333333333333335</v>
      </c>
      <c r="G12" s="1">
        <v>0.40871924532902398</v>
      </c>
      <c r="H12" s="1">
        <f t="shared" si="8"/>
        <v>0.38323644631336801</v>
      </c>
      <c r="I12" s="1">
        <f t="shared" si="9"/>
        <v>0.46281391785931569</v>
      </c>
      <c r="J12" s="1">
        <f t="shared" si="10"/>
        <v>0.34969915256605982</v>
      </c>
      <c r="K12" s="1">
        <f t="shared" si="11"/>
        <v>0.34969915256605982</v>
      </c>
      <c r="L12" s="1">
        <f t="shared" si="12"/>
        <v>3.6111611849556176</v>
      </c>
      <c r="M12" s="1">
        <f t="shared" si="12"/>
        <v>3.3333333333333339</v>
      </c>
    </row>
    <row r="13" spans="3:13">
      <c r="C13" s="1">
        <v>0.6</v>
      </c>
      <c r="D13" s="2">
        <v>0.9</v>
      </c>
      <c r="E13" s="1">
        <f t="shared" si="0"/>
        <v>2.1</v>
      </c>
      <c r="F13" s="1">
        <f t="shared" si="7"/>
        <v>3.5000000000000004</v>
      </c>
      <c r="G13" s="1">
        <v>0.42185642159363101</v>
      </c>
      <c r="H13" s="1">
        <f t="shared" si="8"/>
        <v>0.39876683791702838</v>
      </c>
      <c r="I13" s="1">
        <f t="shared" si="9"/>
        <v>0.47834430946297607</v>
      </c>
      <c r="J13" s="1">
        <f t="shared" si="10"/>
        <v>0.36886079393705384</v>
      </c>
      <c r="K13" s="1">
        <f t="shared" si="11"/>
        <v>0.36886079393705384</v>
      </c>
      <c r="L13" s="1">
        <f t="shared" si="12"/>
        <v>3.7633180747590464</v>
      </c>
      <c r="M13" s="1">
        <f t="shared" si="12"/>
        <v>3.5</v>
      </c>
    </row>
    <row r="14" spans="3:13">
      <c r="C14" s="1">
        <v>0.6</v>
      </c>
      <c r="D14" s="2">
        <v>1</v>
      </c>
      <c r="E14" s="1">
        <f t="shared" si="0"/>
        <v>2.2000000000000002</v>
      </c>
      <c r="F14" s="1">
        <f t="shared" si="7"/>
        <v>3.666666666666667</v>
      </c>
      <c r="G14" s="1">
        <v>0.434559350850038</v>
      </c>
      <c r="H14" s="1">
        <f t="shared" si="8"/>
        <v>0.41357461879903928</v>
      </c>
      <c r="I14" s="1">
        <f t="shared" si="9"/>
        <v>0.49315209034498692</v>
      </c>
      <c r="J14" s="1">
        <f t="shared" si="10"/>
        <v>0.38671156599801493</v>
      </c>
      <c r="K14" s="1">
        <f t="shared" si="11"/>
        <v>0.38671156599801487</v>
      </c>
      <c r="L14" s="1">
        <f t="shared" si="12"/>
        <v>3.9165394250741583</v>
      </c>
      <c r="M14" s="1">
        <f t="shared" si="12"/>
        <v>3.666666666666667</v>
      </c>
    </row>
    <row r="15" spans="3:13">
      <c r="C15" s="1">
        <v>0.6</v>
      </c>
      <c r="D15" s="2">
        <v>1.2</v>
      </c>
      <c r="E15" s="1">
        <f t="shared" si="0"/>
        <v>2.4</v>
      </c>
      <c r="F15" s="1">
        <f t="shared" si="7"/>
        <v>4</v>
      </c>
      <c r="G15" s="1">
        <v>0.458743075533178</v>
      </c>
      <c r="H15" s="1">
        <f t="shared" si="8"/>
        <v>0.4412712003053032</v>
      </c>
      <c r="I15" s="1">
        <f t="shared" si="9"/>
        <v>0.52084867185125083</v>
      </c>
      <c r="J15" s="1">
        <f t="shared" si="10"/>
        <v>0.4192007182789827</v>
      </c>
      <c r="K15" s="1">
        <f t="shared" si="11"/>
        <v>0.4192007182789827</v>
      </c>
      <c r="L15" s="1">
        <f t="shared" si="12"/>
        <v>4.2256955563458156</v>
      </c>
      <c r="M15" s="1">
        <f t="shared" si="12"/>
        <v>4</v>
      </c>
    </row>
    <row r="16" spans="3:13">
      <c r="C16" s="1">
        <v>0.6</v>
      </c>
      <c r="D16" s="2">
        <v>1.4</v>
      </c>
      <c r="E16" s="1">
        <f t="shared" si="0"/>
        <v>2.5999999999999996</v>
      </c>
      <c r="F16" s="1">
        <f t="shared" si="7"/>
        <v>4.333333333333333</v>
      </c>
      <c r="G16" s="1">
        <v>0.481426552113978</v>
      </c>
      <c r="H16" s="1">
        <f t="shared" si="8"/>
        <v>0.46674958547470896</v>
      </c>
      <c r="I16" s="1">
        <f t="shared" si="9"/>
        <v>0.54632705702065665</v>
      </c>
      <c r="J16" s="1">
        <f t="shared" si="10"/>
        <v>0.44825730342790626</v>
      </c>
      <c r="K16" s="1">
        <f t="shared" si="11"/>
        <v>0.44825730342790626</v>
      </c>
      <c r="L16" s="1">
        <f t="shared" si="12"/>
        <v>4.5378172720633225</v>
      </c>
      <c r="M16" s="1">
        <f t="shared" si="12"/>
        <v>4.333333333333333</v>
      </c>
    </row>
    <row r="17" spans="3:13">
      <c r="C17" s="1">
        <v>0.6</v>
      </c>
      <c r="D17" s="2">
        <v>1.6</v>
      </c>
      <c r="E17" s="1">
        <f t="shared" si="0"/>
        <v>2.8</v>
      </c>
      <c r="F17" s="1">
        <f t="shared" si="7"/>
        <v>4.666666666666667</v>
      </c>
      <c r="G17" s="1">
        <v>0.50275477530687396</v>
      </c>
      <c r="H17" s="1">
        <f t="shared" si="8"/>
        <v>0.49033888565627182</v>
      </c>
      <c r="I17" s="1">
        <f t="shared" si="9"/>
        <v>0.56991635720221945</v>
      </c>
      <c r="J17" s="1">
        <f t="shared" si="10"/>
        <v>0.47459886541658947</v>
      </c>
      <c r="K17" s="1">
        <f t="shared" si="11"/>
        <v>0.47459886541658952</v>
      </c>
      <c r="L17" s="1">
        <f t="shared" si="12"/>
        <v>4.8522897583472808</v>
      </c>
      <c r="M17" s="1">
        <f t="shared" si="12"/>
        <v>4.666666666666667</v>
      </c>
    </row>
    <row r="18" spans="3:13">
      <c r="C18" s="1">
        <v>0.6</v>
      </c>
      <c r="D18" s="2">
        <v>1.8</v>
      </c>
      <c r="E18" s="1">
        <f t="shared" si="0"/>
        <v>3</v>
      </c>
      <c r="F18" s="1">
        <f t="shared" si="7"/>
        <v>5</v>
      </c>
      <c r="G18" s="1">
        <v>0.52285924419812801</v>
      </c>
      <c r="H18" s="1">
        <f t="shared" si="8"/>
        <v>0.51229999872677612</v>
      </c>
      <c r="I18" s="1">
        <f t="shared" si="9"/>
        <v>0.59187747027272386</v>
      </c>
      <c r="J18" s="1">
        <f t="shared" si="10"/>
        <v>0.49872768679353824</v>
      </c>
      <c r="K18" s="1">
        <f t="shared" si="11"/>
        <v>0.49872768679353818</v>
      </c>
      <c r="L18" s="1">
        <f t="shared" si="12"/>
        <v>5.1686460091273068</v>
      </c>
      <c r="M18" s="1">
        <f t="shared" si="12"/>
        <v>4.9999999999999991</v>
      </c>
    </row>
    <row r="19" spans="3:13">
      <c r="C19" s="1">
        <v>0.6</v>
      </c>
      <c r="D19" s="2">
        <v>2</v>
      </c>
      <c r="E19" s="1">
        <f t="shared" si="0"/>
        <v>3.2</v>
      </c>
      <c r="F19" s="1">
        <f t="shared" si="7"/>
        <v>5.3333333333333339</v>
      </c>
      <c r="G19" s="1">
        <v>0.54185753095864897</v>
      </c>
      <c r="H19" s="1">
        <f t="shared" si="8"/>
        <v>0.53284324804454664</v>
      </c>
      <c r="I19" s="1">
        <f t="shared" si="9"/>
        <v>0.61242071959049427</v>
      </c>
      <c r="J19" s="1">
        <f t="shared" si="10"/>
        <v>0.52101169637195199</v>
      </c>
      <c r="K19" s="1">
        <f t="shared" si="11"/>
        <v>0.52101169637195188</v>
      </c>
      <c r="L19" s="1">
        <f t="shared" si="12"/>
        <v>5.4865280311667455</v>
      </c>
      <c r="M19" s="1">
        <f t="shared" si="12"/>
        <v>5.3333333333333339</v>
      </c>
    </row>
    <row r="20" spans="3:13">
      <c r="C20" s="1">
        <v>0.6</v>
      </c>
      <c r="D20" s="2">
        <v>3</v>
      </c>
      <c r="E20" s="1">
        <f t="shared" si="0"/>
        <v>4.2</v>
      </c>
      <c r="F20" s="1">
        <f t="shared" si="7"/>
        <v>7.0000000000000009</v>
      </c>
      <c r="G20" s="1"/>
      <c r="H20" s="1">
        <f t="shared" si="8"/>
        <v>0.61940243806967998</v>
      </c>
      <c r="I20" s="1">
        <f t="shared" si="9"/>
        <v>0.69897990961562773</v>
      </c>
      <c r="J20" s="1">
        <f t="shared" si="10"/>
        <v>0.61269792506006626</v>
      </c>
      <c r="K20" s="1">
        <f t="shared" si="11"/>
        <v>0.61269792506006626</v>
      </c>
      <c r="L20" s="1">
        <f t="shared" si="12"/>
        <v>1</v>
      </c>
      <c r="M20" s="1">
        <f t="shared" si="12"/>
        <v>7.0000000000000009</v>
      </c>
    </row>
    <row r="21" spans="3:13">
      <c r="C21" s="1">
        <v>0.6</v>
      </c>
      <c r="D21" s="2">
        <v>4</v>
      </c>
      <c r="E21" s="1">
        <f t="shared" si="0"/>
        <v>5.2</v>
      </c>
      <c r="F21" s="1">
        <f t="shared" si="7"/>
        <v>8.6666666666666679</v>
      </c>
      <c r="G21" s="1"/>
      <c r="H21" s="1">
        <f t="shared" si="8"/>
        <v>0.68738518562736073</v>
      </c>
      <c r="I21" s="1">
        <f t="shared" si="9"/>
        <v>0.76696265717330836</v>
      </c>
      <c r="J21" s="1">
        <f t="shared" si="10"/>
        <v>0.68306010552236329</v>
      </c>
      <c r="K21" s="1">
        <f t="shared" si="11"/>
        <v>0.6830601055223634</v>
      </c>
      <c r="L21" s="1">
        <f t="shared" si="12"/>
        <v>1</v>
      </c>
      <c r="M21" s="1">
        <f t="shared" si="12"/>
        <v>8.6666666666666679</v>
      </c>
    </row>
    <row r="22" spans="3:13">
      <c r="C22" s="1">
        <v>0.6</v>
      </c>
      <c r="D22" s="2">
        <v>5</v>
      </c>
      <c r="E22" s="1">
        <f t="shared" si="0"/>
        <v>6.2</v>
      </c>
      <c r="F22" s="1">
        <f t="shared" si="7"/>
        <v>10.333333333333334</v>
      </c>
      <c r="G22" s="1"/>
      <c r="H22" s="1">
        <f t="shared" si="8"/>
        <v>0.74337292365020069</v>
      </c>
      <c r="I22" s="1">
        <f t="shared" si="9"/>
        <v>0.82295039519614843</v>
      </c>
      <c r="J22" s="1">
        <f t="shared" si="10"/>
        <v>0.74034910277687049</v>
      </c>
      <c r="K22" s="1">
        <f t="shared" si="11"/>
        <v>0.74034910277687049</v>
      </c>
      <c r="L22" s="1">
        <f t="shared" si="12"/>
        <v>1</v>
      </c>
      <c r="M22" s="1">
        <f t="shared" si="12"/>
        <v>10.333333333333336</v>
      </c>
    </row>
    <row r="23" spans="3:13">
      <c r="C23" s="1">
        <v>0.6</v>
      </c>
      <c r="D23" s="2">
        <v>6</v>
      </c>
      <c r="E23" s="1">
        <f t="shared" si="0"/>
        <v>7.2</v>
      </c>
      <c r="F23" s="1">
        <f t="shared" si="7"/>
        <v>12</v>
      </c>
      <c r="G23" s="1"/>
      <c r="H23" s="1">
        <f t="shared" si="8"/>
        <v>0.79097035287136297</v>
      </c>
      <c r="I23" s="1">
        <f t="shared" si="9"/>
        <v>0.87054782441731071</v>
      </c>
      <c r="J23" s="1">
        <f t="shared" si="10"/>
        <v>0.78873647971422212</v>
      </c>
      <c r="K23" s="1">
        <f t="shared" si="11"/>
        <v>0.78873647971422212</v>
      </c>
      <c r="L23" s="1">
        <f t="shared" si="12"/>
        <v>1</v>
      </c>
      <c r="M23" s="1">
        <f t="shared" si="12"/>
        <v>12</v>
      </c>
    </row>
    <row r="24" spans="3:13">
      <c r="C24" s="1">
        <v>0.6</v>
      </c>
      <c r="D24" s="2">
        <v>7</v>
      </c>
      <c r="E24" s="1">
        <f t="shared" si="0"/>
        <v>8.1999999999999993</v>
      </c>
      <c r="F24" s="1">
        <f t="shared" si="7"/>
        <v>13.666666666666666</v>
      </c>
      <c r="G24" s="1"/>
      <c r="H24" s="1">
        <f t="shared" si="8"/>
        <v>0.83236754932189272</v>
      </c>
      <c r="I24" s="1">
        <f t="shared" si="9"/>
        <v>0.91194502086784046</v>
      </c>
      <c r="J24" s="1">
        <f t="shared" si="10"/>
        <v>0.83064948058710164</v>
      </c>
      <c r="K24" s="1">
        <f t="shared" si="11"/>
        <v>0.83064948058710153</v>
      </c>
      <c r="L24" s="1">
        <f t="shared" si="12"/>
        <v>1</v>
      </c>
      <c r="M24" s="1">
        <f t="shared" si="12"/>
        <v>13.666666666666664</v>
      </c>
    </row>
    <row r="25" spans="3:13">
      <c r="C25" s="1">
        <v>0.6</v>
      </c>
      <c r="D25" s="2">
        <v>8</v>
      </c>
      <c r="E25" s="1">
        <f t="shared" si="0"/>
        <v>9.1999999999999993</v>
      </c>
      <c r="F25" s="1">
        <f t="shared" si="7"/>
        <v>15.333333333333332</v>
      </c>
      <c r="G25" s="1"/>
      <c r="H25" s="1">
        <f t="shared" si="8"/>
        <v>0.86899525458893334</v>
      </c>
      <c r="I25" s="1">
        <f t="shared" si="9"/>
        <v>0.94857272613488108</v>
      </c>
      <c r="J25" s="1">
        <f t="shared" si="10"/>
        <v>0.86763266435901265</v>
      </c>
      <c r="K25" s="1">
        <f t="shared" si="11"/>
        <v>0.86763266435901276</v>
      </c>
      <c r="L25" s="1">
        <f t="shared" si="12"/>
        <v>1</v>
      </c>
      <c r="M25" s="1">
        <f t="shared" si="12"/>
        <v>15.33333333333333</v>
      </c>
    </row>
    <row r="26" spans="3:13">
      <c r="C26" s="1">
        <v>0.6</v>
      </c>
      <c r="D26" s="2">
        <v>9</v>
      </c>
      <c r="E26" s="1">
        <f t="shared" si="0"/>
        <v>10.199999999999999</v>
      </c>
      <c r="F26" s="1">
        <f t="shared" si="7"/>
        <v>17</v>
      </c>
      <c r="G26" s="1"/>
      <c r="H26" s="1">
        <f t="shared" si="8"/>
        <v>0.90183981708093119</v>
      </c>
      <c r="I26" s="1">
        <f t="shared" si="9"/>
        <v>0.98141728862687883</v>
      </c>
      <c r="J26" s="1">
        <f t="shared" si="10"/>
        <v>0.90073263772467327</v>
      </c>
      <c r="K26" s="1">
        <f t="shared" si="11"/>
        <v>0.90073263772467327</v>
      </c>
      <c r="L26" s="1">
        <f t="shared" si="12"/>
        <v>1</v>
      </c>
      <c r="M26" s="1">
        <f t="shared" si="12"/>
        <v>17</v>
      </c>
    </row>
    <row r="27" spans="3:13">
      <c r="C27" s="1">
        <v>0.6</v>
      </c>
      <c r="D27" s="2">
        <v>10</v>
      </c>
      <c r="E27" s="1">
        <f t="shared" si="0"/>
        <v>11.2</v>
      </c>
      <c r="F27" s="1">
        <f t="shared" si="7"/>
        <v>18.666666666666668</v>
      </c>
      <c r="G27" s="1"/>
      <c r="H27" s="1">
        <f t="shared" si="8"/>
        <v>0.93161008596157502</v>
      </c>
      <c r="I27" s="1">
        <f t="shared" si="9"/>
        <v>1.0111875575075226</v>
      </c>
      <c r="J27" s="1">
        <f t="shared" si="10"/>
        <v>0.9306926112478725</v>
      </c>
      <c r="K27" s="1">
        <f t="shared" si="11"/>
        <v>0.93069261124787261</v>
      </c>
      <c r="L27" s="1">
        <f t="shared" si="12"/>
        <v>1</v>
      </c>
      <c r="M27" s="1">
        <f t="shared" si="12"/>
        <v>18.666666666666668</v>
      </c>
    </row>
    <row r="28" spans="3:13">
      <c r="C28" s="1">
        <v>0.6</v>
      </c>
      <c r="D28" s="2">
        <v>20</v>
      </c>
      <c r="E28" s="1">
        <f t="shared" si="0"/>
        <v>21.2</v>
      </c>
      <c r="F28" s="1">
        <f t="shared" si="7"/>
        <v>35.333333333333336</v>
      </c>
      <c r="G28" s="1"/>
      <c r="H28" s="1">
        <f t="shared" si="8"/>
        <v>1.1347196147057923</v>
      </c>
      <c r="I28" s="1">
        <f t="shared" si="9"/>
        <v>1.2142970862517399</v>
      </c>
      <c r="J28" s="1">
        <f t="shared" si="10"/>
        <v>1.1344643426209273</v>
      </c>
      <c r="K28" s="1">
        <f t="shared" si="11"/>
        <v>1.1344643426209273</v>
      </c>
      <c r="L28" s="1">
        <f t="shared" si="12"/>
        <v>1</v>
      </c>
      <c r="M28" s="1">
        <f t="shared" si="12"/>
        <v>35.333333333333343</v>
      </c>
    </row>
    <row r="29" spans="3:13">
      <c r="C29" s="1">
        <v>0.6</v>
      </c>
      <c r="D29" s="2">
        <v>30</v>
      </c>
      <c r="E29" s="1">
        <f t="shared" si="0"/>
        <v>31.2</v>
      </c>
      <c r="F29" s="1">
        <f t="shared" si="7"/>
        <v>52</v>
      </c>
      <c r="G29" s="1"/>
      <c r="H29" s="1">
        <f t="shared" si="8"/>
        <v>1.257719938346072</v>
      </c>
      <c r="I29" s="1">
        <f t="shared" si="9"/>
        <v>1.3372974098920196</v>
      </c>
      <c r="J29" s="1">
        <f t="shared" si="10"/>
        <v>1.2576021548369483</v>
      </c>
      <c r="K29" s="1">
        <f t="shared" si="11"/>
        <v>1.2576021548369483</v>
      </c>
      <c r="L29" s="1">
        <f t="shared" si="12"/>
        <v>1</v>
      </c>
      <c r="M29" s="1">
        <f t="shared" si="12"/>
        <v>51.999999999999986</v>
      </c>
    </row>
    <row r="30" spans="3:13">
      <c r="C30" s="1">
        <v>0.6</v>
      </c>
      <c r="D30" s="2">
        <v>40</v>
      </c>
      <c r="E30" s="1">
        <f t="shared" si="0"/>
        <v>41.2</v>
      </c>
      <c r="F30" s="1">
        <f t="shared" si="7"/>
        <v>68.666666666666671</v>
      </c>
      <c r="G30" s="1"/>
      <c r="H30" s="1">
        <f t="shared" si="8"/>
        <v>1.3462165043226826</v>
      </c>
      <c r="I30" s="1">
        <f t="shared" si="9"/>
        <v>1.4257939758686302</v>
      </c>
      <c r="J30" s="1">
        <f t="shared" si="10"/>
        <v>1.3461489743771267</v>
      </c>
      <c r="K30" s="1">
        <f t="shared" si="11"/>
        <v>1.3461489743771262</v>
      </c>
      <c r="L30" s="1">
        <f t="shared" si="12"/>
        <v>1</v>
      </c>
      <c r="M30" s="1">
        <f t="shared" si="12"/>
        <v>68.666666666666657</v>
      </c>
    </row>
    <row r="31" spans="3:13">
      <c r="C31" s="1">
        <v>0.6</v>
      </c>
      <c r="D31" s="2">
        <v>50</v>
      </c>
      <c r="E31" s="1">
        <f t="shared" si="0"/>
        <v>51.2</v>
      </c>
      <c r="F31" s="1">
        <f t="shared" si="7"/>
        <v>85.333333333333343</v>
      </c>
      <c r="G31" s="1"/>
      <c r="H31" s="1">
        <f t="shared" si="8"/>
        <v>1.415385648655153</v>
      </c>
      <c r="I31" s="1">
        <f t="shared" si="9"/>
        <v>1.4949631202011009</v>
      </c>
      <c r="J31" s="1">
        <f t="shared" si="10"/>
        <v>1.4153419264370719</v>
      </c>
      <c r="K31" s="1">
        <f t="shared" si="11"/>
        <v>1.4153419264370721</v>
      </c>
      <c r="L31" s="1">
        <f t="shared" si="12"/>
        <v>1</v>
      </c>
      <c r="M31" s="1">
        <f t="shared" si="12"/>
        <v>85.333333333333371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F5A8E-E228-4EC8-B389-BD512A9C9B26}">
  <dimension ref="A1:S53"/>
  <sheetViews>
    <sheetView topLeftCell="N40" workbookViewId="0">
      <selection activeCell="D1" sqref="D1:D1048576"/>
    </sheetView>
  </sheetViews>
  <sheetFormatPr defaultRowHeight="18.75"/>
  <cols>
    <col min="7" max="7" width="7.625" customWidth="1"/>
    <col min="8" max="10" width="12.75" bestFit="1" customWidth="1"/>
    <col min="13" max="13" width="9.375" customWidth="1"/>
    <col min="14" max="14" width="12.75" bestFit="1" customWidth="1"/>
    <col min="16" max="16" width="17.5" bestFit="1" customWidth="1"/>
    <col min="18" max="18" width="11.75" bestFit="1" customWidth="1"/>
  </cols>
  <sheetData>
    <row r="1" spans="3:19" ht="37.5">
      <c r="C1" s="5" t="s">
        <v>5</v>
      </c>
      <c r="D1" s="5" t="s">
        <v>0</v>
      </c>
      <c r="E1" s="5" t="s">
        <v>2</v>
      </c>
      <c r="F1" s="5" t="s">
        <v>4</v>
      </c>
      <c r="G1" s="5" t="s">
        <v>21</v>
      </c>
      <c r="H1" s="13" t="s">
        <v>26</v>
      </c>
      <c r="I1" s="13" t="s">
        <v>27</v>
      </c>
      <c r="J1" s="13" t="s">
        <v>28</v>
      </c>
      <c r="K1" s="5" t="s">
        <v>1</v>
      </c>
      <c r="L1" s="5" t="s">
        <v>3</v>
      </c>
      <c r="M1" s="5" t="s">
        <v>6</v>
      </c>
      <c r="N1" s="5" t="s">
        <v>7</v>
      </c>
      <c r="O1" s="5" t="s">
        <v>8</v>
      </c>
      <c r="P1" s="6" t="s">
        <v>11</v>
      </c>
      <c r="Q1" s="6" t="s">
        <v>16</v>
      </c>
      <c r="R1" s="6" t="s">
        <v>24</v>
      </c>
      <c r="S1" s="6" t="s">
        <v>25</v>
      </c>
    </row>
    <row r="2" spans="3:19">
      <c r="C2" s="1">
        <v>0.5</v>
      </c>
      <c r="D2" s="2">
        <v>1E-3</v>
      </c>
      <c r="E2" s="1">
        <f>2*C2+D2</f>
        <v>1.0009999999999999</v>
      </c>
      <c r="F2" s="1">
        <f>E2/C2</f>
        <v>2.0019999999999998</v>
      </c>
      <c r="G2" s="1">
        <v>0.38147283407807597</v>
      </c>
      <c r="H2" s="1">
        <v>0.41130065846595998</v>
      </c>
      <c r="I2" s="1">
        <f>2*0.110201440617948</f>
        <v>0.22040288123589599</v>
      </c>
      <c r="J2" s="1">
        <f>2*0.00122180849700273</f>
        <v>2.44361699400546E-3</v>
      </c>
      <c r="K2" s="1">
        <f>LN(F2)/PI()</f>
        <v>0.22095375098991607</v>
      </c>
      <c r="L2" s="1">
        <f>1/PI()*(LN(F2)+1/4)</f>
        <v>0.30053122253586373</v>
      </c>
      <c r="M2" s="1">
        <f>LN((E2+SQRT(E2^2-4*C2^2))/(2*C2))/PI()</f>
        <v>1.4234064864268313E-2</v>
      </c>
      <c r="N2" s="1">
        <f>EXP(H2*PI())</f>
        <v>3.6405658652523818</v>
      </c>
      <c r="O2" s="1">
        <f>EXP(K2*PI())</f>
        <v>2.0019999999999998</v>
      </c>
      <c r="P2">
        <f t="shared" ref="P2:P31" si="0">EXP(G2*PI())</f>
        <v>3.3149158976801432</v>
      </c>
      <c r="Q2">
        <f>1/PI()*LN(1.4039*F2+0.5273)</f>
        <v>0.3836729762372989</v>
      </c>
      <c r="R2">
        <f>EXP(J2*PI())</f>
        <v>1.007706391752877</v>
      </c>
      <c r="S2">
        <f>EXP(I2*PI())</f>
        <v>1.9985383183102634</v>
      </c>
    </row>
    <row r="3" spans="3:19">
      <c r="C3" s="1">
        <v>0.5</v>
      </c>
      <c r="D3" s="2">
        <v>0.02</v>
      </c>
      <c r="E3" s="1">
        <f t="shared" ref="E3:E4" si="1">2*C3+D3</f>
        <v>1.02</v>
      </c>
      <c r="F3" s="1">
        <f t="shared" ref="F3:F4" si="2">E3/C3</f>
        <v>2.04</v>
      </c>
      <c r="G3" s="1">
        <v>0.38667361352956803</v>
      </c>
      <c r="H3" s="1">
        <v>0.41617743562237403</v>
      </c>
      <c r="I3" s="1">
        <v>0.22635935383245701</v>
      </c>
      <c r="J3" s="1">
        <v>1.3856636926843E-2</v>
      </c>
      <c r="K3" s="1">
        <f t="shared" ref="K3:K4" si="3">LN(F3)/PI()</f>
        <v>0.22693897219343862</v>
      </c>
      <c r="L3" s="1">
        <f t="shared" ref="L3:L4" si="4">1/PI()*(LN(F3)+1/4)</f>
        <v>0.3065164437393863</v>
      </c>
      <c r="M3" s="1">
        <f t="shared" ref="M3:M4" si="5">LN((E3+SQRT(E3^2-4*C3^2))/(2*C3))/PI()</f>
        <v>6.3556348583340652E-2</v>
      </c>
      <c r="N3" s="1">
        <f t="shared" ref="N3:N31" si="6">EXP(H3*PI())</f>
        <v>3.6967718813854114</v>
      </c>
      <c r="O3" s="1">
        <f t="shared" ref="O3:O4" si="7">EXP(K3*PI())</f>
        <v>2.04</v>
      </c>
      <c r="P3">
        <f t="shared" si="0"/>
        <v>3.3695223000898484</v>
      </c>
      <c r="Q3">
        <f t="shared" ref="Q3:Q31" si="8">1/PI()*LN(1.4039*F3+0.5273)</f>
        <v>0.3887201457684647</v>
      </c>
      <c r="R3">
        <f t="shared" ref="R3:R31" si="9">EXP(J3*PI())</f>
        <v>1.0444933222804402</v>
      </c>
      <c r="S3">
        <f t="shared" ref="S3:S31" si="10">EXP(I3*PI())</f>
        <v>2.0362886934696274</v>
      </c>
    </row>
    <row r="4" spans="3:19">
      <c r="C4" s="1">
        <v>0.5</v>
      </c>
      <c r="D4" s="2">
        <v>0.05</v>
      </c>
      <c r="E4" s="1">
        <f t="shared" si="1"/>
        <v>1.05</v>
      </c>
      <c r="F4" s="1">
        <f t="shared" si="2"/>
        <v>2.1</v>
      </c>
      <c r="G4" s="1">
        <v>0.394710902579265</v>
      </c>
      <c r="H4" s="1">
        <v>0.423728267192929</v>
      </c>
      <c r="I4" s="1">
        <v>0.23556707523516099</v>
      </c>
      <c r="J4" s="1">
        <v>3.1570153598591902E-2</v>
      </c>
      <c r="K4" s="1">
        <f t="shared" si="3"/>
        <v>0.23616599175631198</v>
      </c>
      <c r="L4" s="1">
        <f t="shared" si="4"/>
        <v>0.31574346330225966</v>
      </c>
      <c r="M4" s="1">
        <f t="shared" si="5"/>
        <v>0.10024366343102883</v>
      </c>
      <c r="N4" s="1">
        <f t="shared" si="6"/>
        <v>3.785513751877382</v>
      </c>
      <c r="O4" s="1">
        <f t="shared" si="7"/>
        <v>2.1</v>
      </c>
      <c r="P4">
        <f t="shared" si="0"/>
        <v>3.4556855905087938</v>
      </c>
      <c r="Q4">
        <f t="shared" si="8"/>
        <v>0.39652991766674767</v>
      </c>
      <c r="R4">
        <f t="shared" si="9"/>
        <v>1.1042656706593597</v>
      </c>
      <c r="S4">
        <f t="shared" si="10"/>
        <v>2.0960524562582883</v>
      </c>
    </row>
    <row r="5" spans="3:19">
      <c r="C5" s="1">
        <v>0.5</v>
      </c>
      <c r="D5" s="2">
        <v>0.1</v>
      </c>
      <c r="E5" s="1">
        <f>2*C5+D5</f>
        <v>1.1000000000000001</v>
      </c>
      <c r="F5" s="1">
        <f>E5/C5</f>
        <v>2.2000000000000002</v>
      </c>
      <c r="G5" s="1">
        <v>0.407658046592146</v>
      </c>
      <c r="H5" s="1">
        <v>0.43592714621751699</v>
      </c>
      <c r="I5" s="1">
        <v>0.25034800513414301</v>
      </c>
      <c r="J5" s="1">
        <v>5.9146728100391399E-2</v>
      </c>
      <c r="K5" s="1">
        <f>LN(F5)/PI()</f>
        <v>0.25097377263832293</v>
      </c>
      <c r="L5" s="1">
        <f>1/PI()*(LN(F5)+1/4)</f>
        <v>0.33055124418427057</v>
      </c>
      <c r="M5" s="1">
        <f>LN((E5+SQRT(E5^2-4*C5^2))/(2*C5))/PI()</f>
        <v>0.14119216056806877</v>
      </c>
      <c r="N5" s="1">
        <f t="shared" si="6"/>
        <v>3.9334052245219535</v>
      </c>
      <c r="O5" s="1">
        <f>EXP(K5*PI())</f>
        <v>2.2000000000000006</v>
      </c>
      <c r="P5">
        <f t="shared" si="0"/>
        <v>3.5991421462253066</v>
      </c>
      <c r="Q5">
        <f t="shared" si="8"/>
        <v>0.40913491908947841</v>
      </c>
      <c r="R5">
        <f t="shared" si="9"/>
        <v>1.2041993743410158</v>
      </c>
      <c r="S5">
        <f t="shared" si="10"/>
        <v>2.1956792539763428</v>
      </c>
    </row>
    <row r="6" spans="3:19">
      <c r="C6" s="1">
        <v>0.5</v>
      </c>
      <c r="D6" s="2">
        <v>0.2</v>
      </c>
      <c r="E6" s="1">
        <f t="shared" ref="E6:E20" si="11">2*C6+D6</f>
        <v>1.2</v>
      </c>
      <c r="F6" s="1">
        <f t="shared" ref="F6:F20" si="12">E6/C6</f>
        <v>2.4</v>
      </c>
      <c r="G6" s="1">
        <v>0.43202998775426499</v>
      </c>
      <c r="H6" s="1">
        <v>0.46048356548693098</v>
      </c>
      <c r="I6" s="1">
        <v>0.27799276164442199</v>
      </c>
      <c r="J6" s="1">
        <v>0.107997035979463</v>
      </c>
      <c r="K6" s="1">
        <f t="shared" ref="K6:K31" si="13">LN(F6)/PI()</f>
        <v>0.2786703541445868</v>
      </c>
      <c r="L6" s="1">
        <f t="shared" ref="L6:L31" si="14">1/PI()*(LN(F6)+1/4)</f>
        <v>0.35824782569053448</v>
      </c>
      <c r="M6" s="1">
        <f t="shared" ref="M6:M31" si="15">LN((E6+SQRT(E6^2-4*C6^2))/(2*C6))/PI()</f>
        <v>0.19810413772251015</v>
      </c>
      <c r="N6" s="1">
        <f t="shared" si="6"/>
        <v>4.2488645665577458</v>
      </c>
      <c r="O6" s="1">
        <f t="shared" ref="O6:O31" si="16">EXP(K6*PI())</f>
        <v>2.4</v>
      </c>
      <c r="P6">
        <f t="shared" si="0"/>
        <v>3.8855410310660541</v>
      </c>
      <c r="Q6">
        <f t="shared" si="8"/>
        <v>0.4329395710791003</v>
      </c>
      <c r="R6">
        <f t="shared" si="9"/>
        <v>1.4039401757660506</v>
      </c>
      <c r="S6">
        <f t="shared" si="10"/>
        <v>2.3948965067906993</v>
      </c>
    </row>
    <row r="7" spans="3:19">
      <c r="C7" s="1">
        <v>0.5</v>
      </c>
      <c r="D7" s="2">
        <v>0.3</v>
      </c>
      <c r="E7" s="1">
        <f t="shared" si="11"/>
        <v>1.3</v>
      </c>
      <c r="F7" s="1">
        <f t="shared" si="12"/>
        <v>2.6</v>
      </c>
      <c r="G7" s="1">
        <v>0.45462036256077798</v>
      </c>
      <c r="H7" s="1">
        <v>0.48340790008586099</v>
      </c>
      <c r="I7" s="1">
        <v>0.30342185817325901</v>
      </c>
      <c r="J7" s="1">
        <v>0.150312884418458</v>
      </c>
      <c r="K7" s="1">
        <f t="shared" si="13"/>
        <v>0.30414873931399261</v>
      </c>
      <c r="L7" s="1">
        <f t="shared" si="14"/>
        <v>0.3837262108599403</v>
      </c>
      <c r="M7" s="1">
        <f t="shared" si="15"/>
        <v>0.2407800737605523</v>
      </c>
      <c r="N7" s="1">
        <f t="shared" si="6"/>
        <v>4.5661514087389312</v>
      </c>
      <c r="O7" s="1">
        <f t="shared" si="16"/>
        <v>2.5999999999999996</v>
      </c>
      <c r="P7">
        <f t="shared" si="0"/>
        <v>4.1713177421081618</v>
      </c>
      <c r="Q7">
        <f t="shared" si="8"/>
        <v>0.45508720460417018</v>
      </c>
      <c r="R7">
        <f t="shared" si="9"/>
        <v>1.6035530980201471</v>
      </c>
      <c r="S7">
        <f t="shared" si="10"/>
        <v>2.5940695063348058</v>
      </c>
    </row>
    <row r="8" spans="3:19">
      <c r="C8" s="1">
        <v>0.5</v>
      </c>
      <c r="D8" s="2">
        <v>0.4</v>
      </c>
      <c r="E8" s="1">
        <f t="shared" si="11"/>
        <v>1.4</v>
      </c>
      <c r="F8" s="1">
        <f t="shared" si="12"/>
        <v>2.8</v>
      </c>
      <c r="G8" s="1">
        <v>0.47567320491048598</v>
      </c>
      <c r="H8" s="1">
        <v>0.50478815951500899</v>
      </c>
      <c r="I8" s="1">
        <v>0.32696451674924898</v>
      </c>
      <c r="J8" s="1">
        <v>0.187642835753069</v>
      </c>
      <c r="K8" s="1">
        <f t="shared" si="13"/>
        <v>0.32773803949555536</v>
      </c>
      <c r="L8" s="1">
        <f t="shared" si="14"/>
        <v>0.40731551104150304</v>
      </c>
      <c r="M8" s="1">
        <f t="shared" si="15"/>
        <v>0.27597935890888214</v>
      </c>
      <c r="N8" s="1">
        <f t="shared" si="6"/>
        <v>4.8833857159418477</v>
      </c>
      <c r="O8" s="1">
        <f t="shared" si="16"/>
        <v>2.8</v>
      </c>
      <c r="P8">
        <f t="shared" si="0"/>
        <v>4.4565344999841674</v>
      </c>
      <c r="Q8">
        <f t="shared" si="8"/>
        <v>0.47579356971124331</v>
      </c>
      <c r="R8">
        <f t="shared" si="9"/>
        <v>1.803081876232179</v>
      </c>
      <c r="S8">
        <f t="shared" si="10"/>
        <v>2.7932039993463826</v>
      </c>
    </row>
    <row r="9" spans="3:19">
      <c r="C9" s="1">
        <v>0.5</v>
      </c>
      <c r="D9" s="2">
        <v>0.5</v>
      </c>
      <c r="E9" s="1">
        <f t="shared" si="11"/>
        <v>1.5</v>
      </c>
      <c r="F9" s="1">
        <f t="shared" si="12"/>
        <v>3</v>
      </c>
      <c r="G9" s="1">
        <v>0.49538521069248398</v>
      </c>
      <c r="H9" s="1">
        <v>0.52481936826533504</v>
      </c>
      <c r="I9" s="1">
        <v>0.34888155781250402</v>
      </c>
      <c r="J9" s="1">
        <v>0.22104107669200601</v>
      </c>
      <c r="K9" s="1">
        <f t="shared" si="13"/>
        <v>0.34969915256605982</v>
      </c>
      <c r="L9" s="1">
        <f t="shared" si="14"/>
        <v>0.42927662411200751</v>
      </c>
      <c r="M9" s="1">
        <f t="shared" si="15"/>
        <v>0.30634896253003313</v>
      </c>
      <c r="N9" s="1">
        <f t="shared" si="6"/>
        <v>5.200572271814079</v>
      </c>
      <c r="O9" s="1">
        <f t="shared" si="16"/>
        <v>3.0000000000000004</v>
      </c>
      <c r="P9">
        <f t="shared" si="0"/>
        <v>4.7412392117130802</v>
      </c>
      <c r="Q9">
        <f t="shared" si="8"/>
        <v>0.49523484249546501</v>
      </c>
      <c r="R9">
        <f t="shared" si="9"/>
        <v>2.0025493075974468</v>
      </c>
      <c r="S9">
        <f t="shared" si="10"/>
        <v>2.9923042386894707</v>
      </c>
    </row>
    <row r="10" spans="3:19">
      <c r="C10" s="1">
        <v>0.5</v>
      </c>
      <c r="D10" s="2">
        <v>0.6</v>
      </c>
      <c r="E10" s="1">
        <f t="shared" si="11"/>
        <v>1.6</v>
      </c>
      <c r="F10" s="1">
        <f t="shared" si="12"/>
        <v>3.2</v>
      </c>
      <c r="G10" s="1">
        <v>0.51391746137660899</v>
      </c>
      <c r="H10" s="1">
        <v>0.54366176652120202</v>
      </c>
      <c r="I10" s="1">
        <v>0.36938314914360698</v>
      </c>
      <c r="J10" s="1">
        <v>0.25125844831570499</v>
      </c>
      <c r="K10" s="1">
        <f t="shared" si="13"/>
        <v>0.37024240188383023</v>
      </c>
      <c r="L10" s="1">
        <f t="shared" si="14"/>
        <v>0.44981987342977792</v>
      </c>
      <c r="M10" s="1">
        <f t="shared" si="15"/>
        <v>0.33326023786274556</v>
      </c>
      <c r="N10" s="1">
        <f t="shared" si="6"/>
        <v>5.5177149251117443</v>
      </c>
      <c r="O10" s="1">
        <f t="shared" si="16"/>
        <v>3.2</v>
      </c>
      <c r="P10">
        <f t="shared" si="0"/>
        <v>5.0254717051558266</v>
      </c>
      <c r="Q10">
        <f t="shared" si="8"/>
        <v>0.51355674842139376</v>
      </c>
      <c r="R10">
        <f t="shared" si="9"/>
        <v>2.2019684171177598</v>
      </c>
      <c r="S10">
        <f t="shared" si="10"/>
        <v>3.1913734978156216</v>
      </c>
    </row>
    <row r="11" spans="3:19">
      <c r="C11" s="1">
        <v>0.5</v>
      </c>
      <c r="D11" s="2">
        <v>0.7</v>
      </c>
      <c r="E11" s="1">
        <f t="shared" si="11"/>
        <v>1.7</v>
      </c>
      <c r="F11" s="1">
        <f t="shared" si="12"/>
        <v>3.4</v>
      </c>
      <c r="G11" s="1">
        <v>0.53140353796498996</v>
      </c>
      <c r="H11" s="1">
        <v>0.56144862563917797</v>
      </c>
      <c r="I11" s="1">
        <v>0.38864114009383799</v>
      </c>
      <c r="J11" s="1">
        <v>0.27884898587846002</v>
      </c>
      <c r="K11" s="1">
        <f t="shared" si="13"/>
        <v>0.38953981835415497</v>
      </c>
      <c r="L11" s="1">
        <f t="shared" si="14"/>
        <v>0.46911728990010265</v>
      </c>
      <c r="M11" s="1">
        <f t="shared" si="15"/>
        <v>0.35753552622546952</v>
      </c>
      <c r="N11" s="1">
        <f t="shared" si="6"/>
        <v>5.8348168535302651</v>
      </c>
      <c r="O11" s="1">
        <f t="shared" si="16"/>
        <v>3.4</v>
      </c>
      <c r="P11">
        <f t="shared" si="0"/>
        <v>5.3092652302540797</v>
      </c>
      <c r="Q11">
        <f t="shared" si="8"/>
        <v>0.53088119920576482</v>
      </c>
      <c r="R11">
        <f t="shared" si="9"/>
        <v>2.4013472295320639</v>
      </c>
      <c r="S11">
        <f t="shared" si="10"/>
        <v>3.3904143823434993</v>
      </c>
    </row>
    <row r="12" spans="3:19">
      <c r="C12" s="1">
        <v>0.5</v>
      </c>
      <c r="D12" s="2">
        <v>0.8</v>
      </c>
      <c r="E12" s="1">
        <f t="shared" si="11"/>
        <v>1.8</v>
      </c>
      <c r="F12" s="1">
        <f t="shared" si="12"/>
        <v>3.6</v>
      </c>
      <c r="G12" s="1">
        <v>0.54795546179931398</v>
      </c>
      <c r="H12" s="1">
        <v>0.57829198317332298</v>
      </c>
      <c r="I12" s="1">
        <v>0.40679785214736902</v>
      </c>
      <c r="J12" s="1">
        <v>0.30423333066274799</v>
      </c>
      <c r="K12" s="1">
        <f t="shared" si="13"/>
        <v>0.40773390655799502</v>
      </c>
      <c r="L12" s="1">
        <f t="shared" si="14"/>
        <v>0.48731137810394265</v>
      </c>
      <c r="M12" s="1">
        <f t="shared" si="15"/>
        <v>0.37971527900981999</v>
      </c>
      <c r="N12" s="1">
        <f t="shared" si="6"/>
        <v>6.151880737031183</v>
      </c>
      <c r="O12" s="1">
        <f t="shared" si="16"/>
        <v>3.5999999999999996</v>
      </c>
      <c r="P12">
        <f t="shared" si="0"/>
        <v>5.5926478615083681</v>
      </c>
      <c r="Q12">
        <f t="shared" si="8"/>
        <v>0.54731121457387466</v>
      </c>
      <c r="R12">
        <f t="shared" si="9"/>
        <v>2.600691045874691</v>
      </c>
      <c r="S12">
        <f t="shared" si="10"/>
        <v>3.5894290246850158</v>
      </c>
    </row>
    <row r="13" spans="3:19">
      <c r="C13" s="1">
        <v>0.5</v>
      </c>
      <c r="D13" s="2">
        <v>0.9</v>
      </c>
      <c r="E13" s="1">
        <f t="shared" si="11"/>
        <v>1.9</v>
      </c>
      <c r="F13" s="1">
        <f t="shared" si="12"/>
        <v>3.8</v>
      </c>
      <c r="G13" s="1">
        <v>0.56366816851836099</v>
      </c>
      <c r="H13" s="1">
        <v>0.59428692911865999</v>
      </c>
      <c r="I13" s="1">
        <v>0.423972482761939</v>
      </c>
      <c r="J13" s="1">
        <v>0.327738448808578</v>
      </c>
      <c r="K13" s="1">
        <f t="shared" si="13"/>
        <v>0.42494403760681027</v>
      </c>
      <c r="L13" s="1">
        <f t="shared" si="14"/>
        <v>0.50452150915275795</v>
      </c>
      <c r="M13" s="1">
        <f t="shared" si="15"/>
        <v>0.40017786047590376</v>
      </c>
      <c r="N13" s="1">
        <f t="shared" si="6"/>
        <v>6.4689088756022919</v>
      </c>
      <c r="O13" s="1">
        <f t="shared" si="16"/>
        <v>3.8</v>
      </c>
      <c r="P13">
        <f t="shared" si="0"/>
        <v>5.8756446242032085</v>
      </c>
      <c r="Q13">
        <f t="shared" si="8"/>
        <v>0.56293463472656968</v>
      </c>
      <c r="R13">
        <f t="shared" si="9"/>
        <v>2.8000036005077127</v>
      </c>
      <c r="S13">
        <f t="shared" si="10"/>
        <v>3.7884192102648631</v>
      </c>
    </row>
    <row r="14" spans="3:19">
      <c r="C14" s="1">
        <v>0.5</v>
      </c>
      <c r="D14" s="2">
        <v>1</v>
      </c>
      <c r="E14" s="1">
        <f t="shared" si="11"/>
        <v>2</v>
      </c>
      <c r="F14" s="1">
        <f t="shared" si="12"/>
        <v>4</v>
      </c>
      <c r="G14" s="1">
        <v>0.57862275772434002</v>
      </c>
      <c r="H14" s="1">
        <v>0.60951486182820203</v>
      </c>
      <c r="I14" s="1">
        <v>0.44026586091969799</v>
      </c>
      <c r="J14" s="1">
        <v>0.34962356387517302</v>
      </c>
      <c r="K14" s="1">
        <f t="shared" si="13"/>
        <v>0.4412712003053032</v>
      </c>
      <c r="L14" s="1">
        <f t="shared" si="14"/>
        <v>0.52084867185125083</v>
      </c>
      <c r="M14" s="1">
        <f t="shared" si="15"/>
        <v>0.4192007182789827</v>
      </c>
      <c r="N14" s="1">
        <f t="shared" si="6"/>
        <v>6.7859032717644601</v>
      </c>
      <c r="O14" s="1">
        <f t="shared" si="16"/>
        <v>4</v>
      </c>
      <c r="P14">
        <f t="shared" si="0"/>
        <v>6.1582768413563409</v>
      </c>
      <c r="Q14">
        <f t="shared" si="8"/>
        <v>0.57782696343009932</v>
      </c>
      <c r="R14">
        <f t="shared" si="9"/>
        <v>2.9992876779525521</v>
      </c>
      <c r="S14">
        <f t="shared" si="10"/>
        <v>3.9873864622621582</v>
      </c>
    </row>
    <row r="15" spans="3:19">
      <c r="C15" s="1">
        <v>0.5</v>
      </c>
      <c r="D15" s="2">
        <v>1.2</v>
      </c>
      <c r="E15" s="1">
        <f t="shared" si="11"/>
        <v>2.2000000000000002</v>
      </c>
      <c r="F15" s="1">
        <f t="shared" si="12"/>
        <v>4.4000000000000004</v>
      </c>
      <c r="G15" s="1">
        <v>0.606527751457276</v>
      </c>
      <c r="H15" s="1">
        <v>0.63794132904902101</v>
      </c>
      <c r="I15" s="1">
        <v>0.470541047307595</v>
      </c>
      <c r="J15" s="1">
        <v>0.38933179174479798</v>
      </c>
      <c r="K15" s="1">
        <f t="shared" si="13"/>
        <v>0.47160937279097448</v>
      </c>
      <c r="L15" s="1">
        <f t="shared" si="14"/>
        <v>0.55118684433692222</v>
      </c>
      <c r="M15" s="1">
        <f t="shared" si="15"/>
        <v>0.45372430491325361</v>
      </c>
      <c r="N15" s="1">
        <f t="shared" si="6"/>
        <v>7.4197977007793865</v>
      </c>
      <c r="O15" s="1">
        <f t="shared" si="16"/>
        <v>4.4000000000000004</v>
      </c>
      <c r="P15">
        <f t="shared" si="0"/>
        <v>6.7225202953632186</v>
      </c>
      <c r="Q15">
        <f t="shared" si="8"/>
        <v>0.60567144960801456</v>
      </c>
      <c r="R15">
        <f t="shared" si="9"/>
        <v>3.3977787073749477</v>
      </c>
      <c r="S15">
        <f t="shared" si="10"/>
        <v>4.3852572825566716</v>
      </c>
    </row>
    <row r="16" spans="3:19">
      <c r="C16" s="1">
        <v>0.5</v>
      </c>
      <c r="D16" s="2">
        <v>1.4</v>
      </c>
      <c r="E16" s="1">
        <f t="shared" si="11"/>
        <v>2.4</v>
      </c>
      <c r="F16" s="1">
        <f t="shared" si="12"/>
        <v>4.8</v>
      </c>
      <c r="G16" s="1">
        <v>0.63212758159542604</v>
      </c>
      <c r="H16" s="1">
        <v>0.66403141551537204</v>
      </c>
      <c r="I16" s="1">
        <v>0.49817995184333702</v>
      </c>
      <c r="J16" s="1">
        <v>0.42462367007116902</v>
      </c>
      <c r="K16" s="1">
        <f t="shared" si="13"/>
        <v>0.49930595429723845</v>
      </c>
      <c r="L16" s="1">
        <f t="shared" si="14"/>
        <v>0.57888342584318608</v>
      </c>
      <c r="M16" s="1">
        <f t="shared" si="15"/>
        <v>0.48449291022005159</v>
      </c>
      <c r="N16" s="1">
        <f t="shared" si="6"/>
        <v>8.0535760027467642</v>
      </c>
      <c r="O16" s="1">
        <f t="shared" si="16"/>
        <v>4.8</v>
      </c>
      <c r="P16">
        <f t="shared" si="0"/>
        <v>7.2855094347278859</v>
      </c>
      <c r="Q16">
        <f t="shared" si="8"/>
        <v>0.63127493122801293</v>
      </c>
      <c r="R16">
        <f t="shared" si="9"/>
        <v>3.7961773596717951</v>
      </c>
      <c r="S16">
        <f t="shared" si="10"/>
        <v>4.7830502800144465</v>
      </c>
    </row>
    <row r="17" spans="3:19">
      <c r="C17" s="1">
        <v>0.5</v>
      </c>
      <c r="D17" s="2">
        <v>1.6</v>
      </c>
      <c r="E17" s="1">
        <f t="shared" si="11"/>
        <v>2.6</v>
      </c>
      <c r="F17" s="1">
        <f t="shared" si="12"/>
        <v>5.2</v>
      </c>
      <c r="G17" s="1">
        <v>0.65577430530094005</v>
      </c>
      <c r="H17" s="1">
        <v>0.688140200103181</v>
      </c>
      <c r="I17" s="1">
        <v>0.52360517537407203</v>
      </c>
      <c r="J17" s="1">
        <v>0.45638397505082401</v>
      </c>
      <c r="K17" s="1">
        <f t="shared" si="13"/>
        <v>0.52478433946664427</v>
      </c>
      <c r="L17" s="1">
        <f t="shared" si="14"/>
        <v>0.6043618110125919</v>
      </c>
      <c r="M17" s="1">
        <f t="shared" si="15"/>
        <v>0.51229999872677612</v>
      </c>
      <c r="N17" s="1">
        <f t="shared" si="6"/>
        <v>8.6872479479461369</v>
      </c>
      <c r="O17" s="1">
        <f t="shared" si="16"/>
        <v>5.2000000000000011</v>
      </c>
      <c r="P17">
        <f t="shared" si="0"/>
        <v>7.8473487817988774</v>
      </c>
      <c r="Q17">
        <f t="shared" si="8"/>
        <v>0.65497141782269597</v>
      </c>
      <c r="R17">
        <f t="shared" si="9"/>
        <v>4.1944932885183146</v>
      </c>
      <c r="S17">
        <f t="shared" si="10"/>
        <v>5.1807724788117806</v>
      </c>
    </row>
    <row r="18" spans="3:19">
      <c r="C18" s="1">
        <v>0.5</v>
      </c>
      <c r="D18" s="2">
        <v>1.8</v>
      </c>
      <c r="E18" s="1">
        <f t="shared" si="11"/>
        <v>2.8</v>
      </c>
      <c r="F18" s="1">
        <f t="shared" si="12"/>
        <v>5.6</v>
      </c>
      <c r="G18" s="1">
        <v>0.67774508847819104</v>
      </c>
      <c r="H18" s="1">
        <v>0.71054749484514201</v>
      </c>
      <c r="I18" s="1">
        <v>0.54714519121775596</v>
      </c>
      <c r="J18" s="1">
        <v>0.48525562343399897</v>
      </c>
      <c r="K18" s="1">
        <f t="shared" si="13"/>
        <v>0.54837363964820696</v>
      </c>
      <c r="L18" s="1">
        <f t="shared" si="14"/>
        <v>0.6279511111941547</v>
      </c>
      <c r="M18" s="1">
        <f t="shared" si="15"/>
        <v>0.53770037565184103</v>
      </c>
      <c r="N18" s="1">
        <f t="shared" si="6"/>
        <v>9.3208216979951306</v>
      </c>
      <c r="O18" s="1">
        <f t="shared" si="16"/>
        <v>5.6</v>
      </c>
      <c r="P18">
        <f t="shared" si="0"/>
        <v>8.408129125968669</v>
      </c>
      <c r="Q18">
        <f t="shared" si="8"/>
        <v>0.67702539659787098</v>
      </c>
      <c r="R18">
        <f t="shared" si="9"/>
        <v>4.5927340562339403</v>
      </c>
      <c r="S18">
        <f t="shared" si="10"/>
        <v>5.5784296562591029</v>
      </c>
    </row>
    <row r="19" spans="3:19">
      <c r="C19" s="1">
        <v>0.5</v>
      </c>
      <c r="D19" s="2">
        <v>2</v>
      </c>
      <c r="E19" s="1">
        <f t="shared" si="11"/>
        <v>3</v>
      </c>
      <c r="F19" s="1">
        <f t="shared" si="12"/>
        <v>6</v>
      </c>
      <c r="G19" s="1">
        <v>0.69826194436493805</v>
      </c>
      <c r="H19" s="1">
        <v>0.73147772278066603</v>
      </c>
      <c r="I19" s="1">
        <v>0.56906038039571905</v>
      </c>
      <c r="J19" s="1">
        <v>0.51172051975435295</v>
      </c>
      <c r="K19" s="1">
        <f t="shared" si="13"/>
        <v>0.57033475271871137</v>
      </c>
      <c r="L19" s="1">
        <f t="shared" si="14"/>
        <v>0.64991222426465911</v>
      </c>
      <c r="M19" s="1">
        <f t="shared" si="15"/>
        <v>0.56109985233918014</v>
      </c>
      <c r="N19" s="1">
        <f t="shared" si="6"/>
        <v>9.9543041960608054</v>
      </c>
      <c r="O19" s="1">
        <f t="shared" si="16"/>
        <v>6</v>
      </c>
      <c r="P19">
        <f t="shared" si="0"/>
        <v>8.967927439563038</v>
      </c>
      <c r="Q19">
        <f t="shared" si="8"/>
        <v>0.69764988118826488</v>
      </c>
      <c r="R19">
        <f t="shared" si="9"/>
        <v>4.9909058459923008</v>
      </c>
      <c r="S19">
        <f t="shared" si="10"/>
        <v>5.9760266689735628</v>
      </c>
    </row>
    <row r="20" spans="3:19">
      <c r="C20" s="1">
        <v>0.5</v>
      </c>
      <c r="D20" s="2">
        <v>3</v>
      </c>
      <c r="E20" s="1">
        <f t="shared" si="11"/>
        <v>4</v>
      </c>
      <c r="F20" s="1">
        <f t="shared" si="12"/>
        <v>8</v>
      </c>
      <c r="G20" s="1">
        <v>0.78438275716369898</v>
      </c>
      <c r="H20" s="1">
        <v>0.82120266120650198</v>
      </c>
      <c r="I20" s="1">
        <v>0.66044068656158395</v>
      </c>
      <c r="J20" s="1">
        <v>0.61853221432673999</v>
      </c>
      <c r="K20" s="1">
        <f t="shared" si="13"/>
        <v>0.6619068004579548</v>
      </c>
      <c r="L20" s="1">
        <f t="shared" si="14"/>
        <v>0.74148427200390243</v>
      </c>
      <c r="M20" s="1">
        <f t="shared" si="15"/>
        <v>0.65681241854756056</v>
      </c>
      <c r="N20" s="1">
        <f t="shared" si="6"/>
        <v>13.195610647054233</v>
      </c>
      <c r="O20" s="1">
        <f t="shared" si="16"/>
        <v>7.9999999999999982</v>
      </c>
      <c r="P20">
        <f t="shared" si="0"/>
        <v>11.754205688777889</v>
      </c>
      <c r="Q20">
        <f t="shared" si="8"/>
        <v>0.78449902806417637</v>
      </c>
      <c r="R20">
        <f t="shared" si="9"/>
        <v>6.9808889160651217</v>
      </c>
      <c r="S20">
        <f t="shared" si="10"/>
        <v>7.9632372671586085</v>
      </c>
    </row>
    <row r="21" spans="3:19">
      <c r="C21" s="1">
        <v>0.5</v>
      </c>
      <c r="D21" s="2">
        <v>4</v>
      </c>
      <c r="E21" s="1">
        <f t="shared" ref="E21:E31" si="17">2*C21+D21</f>
        <v>5</v>
      </c>
      <c r="F21" s="1">
        <f t="shared" ref="F21:F31" si="18">E21/C21</f>
        <v>10</v>
      </c>
      <c r="G21" s="1">
        <v>0.85171482912462404</v>
      </c>
      <c r="H21" s="1">
        <v>0.89136799094143904</v>
      </c>
      <c r="I21" s="1">
        <v>0.73132062423473398</v>
      </c>
      <c r="J21" s="1">
        <v>0.69832478079813198</v>
      </c>
      <c r="K21" s="1">
        <f t="shared" si="13"/>
        <v>0.73293559887942783</v>
      </c>
      <c r="L21" s="1">
        <f t="shared" si="14"/>
        <v>0.81251307042537557</v>
      </c>
      <c r="M21" s="1">
        <f t="shared" si="15"/>
        <v>0.7297036638221357</v>
      </c>
      <c r="N21" s="1">
        <f t="shared" si="6"/>
        <v>16.449829821934568</v>
      </c>
      <c r="O21" s="1">
        <f t="shared" si="16"/>
        <v>10.000000000000002</v>
      </c>
      <c r="P21">
        <f t="shared" si="0"/>
        <v>14.523108204097916</v>
      </c>
      <c r="Q21">
        <f t="shared" si="8"/>
        <v>0.8526600794125988</v>
      </c>
      <c r="R21">
        <f t="shared" si="9"/>
        <v>8.9696979412724769</v>
      </c>
      <c r="S21">
        <f t="shared" si="10"/>
        <v>9.9493925645155592</v>
      </c>
    </row>
    <row r="22" spans="3:19">
      <c r="C22" s="1">
        <v>0.5</v>
      </c>
      <c r="D22" s="2">
        <v>5</v>
      </c>
      <c r="E22" s="1">
        <f t="shared" si="17"/>
        <v>6</v>
      </c>
      <c r="F22" s="1">
        <f t="shared" si="18"/>
        <v>12</v>
      </c>
      <c r="G22" s="1">
        <v>0.90700610519913205</v>
      </c>
      <c r="H22" s="1">
        <v>0.94880378472965499</v>
      </c>
      <c r="I22" s="1">
        <v>0.78923371665144404</v>
      </c>
      <c r="J22" s="1">
        <v>0.76204415747424303</v>
      </c>
      <c r="K22" s="1">
        <f t="shared" si="13"/>
        <v>0.79097035287136297</v>
      </c>
      <c r="L22" s="1">
        <f t="shared" si="14"/>
        <v>0.87054782441731071</v>
      </c>
      <c r="M22" s="1">
        <f t="shared" si="15"/>
        <v>0.78873647971422212</v>
      </c>
      <c r="N22" s="1">
        <f t="shared" si="6"/>
        <v>19.702686555170995</v>
      </c>
      <c r="O22" s="1">
        <f t="shared" si="16"/>
        <v>12</v>
      </c>
      <c r="P22">
        <f t="shared" si="0"/>
        <v>17.278167613274068</v>
      </c>
      <c r="Q22">
        <f t="shared" si="8"/>
        <v>0.90876854715261124</v>
      </c>
      <c r="R22">
        <f t="shared" si="9"/>
        <v>10.957589561725424</v>
      </c>
      <c r="S22">
        <f t="shared" si="10"/>
        <v>11.934708627321321</v>
      </c>
    </row>
    <row r="23" spans="3:19">
      <c r="C23" s="1">
        <v>0.5</v>
      </c>
      <c r="D23" s="2">
        <v>6</v>
      </c>
      <c r="E23" s="1">
        <f t="shared" si="17"/>
        <v>7</v>
      </c>
      <c r="F23" s="1">
        <f t="shared" si="18"/>
        <v>14</v>
      </c>
      <c r="G23" s="1">
        <v>0.95391674890436495</v>
      </c>
      <c r="H23" s="1">
        <v>0.99742722888386404</v>
      </c>
      <c r="I23" s="1">
        <v>0.83819852765521796</v>
      </c>
      <c r="J23" s="1">
        <v>0.81509251257161697</v>
      </c>
      <c r="K23" s="1">
        <f t="shared" si="13"/>
        <v>0.84003803822233147</v>
      </c>
      <c r="L23" s="1">
        <f t="shared" si="14"/>
        <v>0.91961550976827922</v>
      </c>
      <c r="M23" s="1">
        <f t="shared" si="15"/>
        <v>0.83840143655796551</v>
      </c>
      <c r="N23" s="1">
        <f t="shared" si="6"/>
        <v>22.954409537295074</v>
      </c>
      <c r="O23" s="1">
        <f t="shared" si="16"/>
        <v>13.999999999999996</v>
      </c>
      <c r="P23">
        <f t="shared" si="0"/>
        <v>20.021723327842945</v>
      </c>
      <c r="Q23">
        <f t="shared" si="8"/>
        <v>0.9564531415892753</v>
      </c>
      <c r="R23">
        <f t="shared" si="9"/>
        <v>12.944728627586665</v>
      </c>
      <c r="S23">
        <f t="shared" si="10"/>
        <v>13.919327427254824</v>
      </c>
    </row>
    <row r="24" spans="3:19">
      <c r="C24" s="1">
        <v>0.5</v>
      </c>
      <c r="D24" s="2">
        <v>7</v>
      </c>
      <c r="E24" s="1">
        <f t="shared" si="17"/>
        <v>8</v>
      </c>
      <c r="F24" s="1">
        <f t="shared" si="18"/>
        <v>16</v>
      </c>
      <c r="G24" s="1">
        <v>0.994656101732734</v>
      </c>
      <c r="H24" s="1">
        <v>1.03958620719131</v>
      </c>
      <c r="I24" s="1">
        <v>0.88061377194058299</v>
      </c>
      <c r="J24" s="1">
        <v>0.86053645037221804</v>
      </c>
      <c r="K24" s="1">
        <f t="shared" si="13"/>
        <v>0.8825424006106064</v>
      </c>
      <c r="L24" s="1">
        <f t="shared" si="14"/>
        <v>0.96211987215655403</v>
      </c>
      <c r="M24" s="1">
        <f t="shared" si="15"/>
        <v>0.88129165318422775</v>
      </c>
      <c r="N24" s="1">
        <f t="shared" si="6"/>
        <v>26.205161397913987</v>
      </c>
      <c r="O24" s="1">
        <f t="shared" si="16"/>
        <v>15.999999999999998</v>
      </c>
      <c r="P24">
        <f t="shared" si="0"/>
        <v>22.755441464553346</v>
      </c>
      <c r="Q24">
        <f t="shared" si="8"/>
        <v>0.99791622760380194</v>
      </c>
      <c r="R24">
        <f t="shared" si="9"/>
        <v>14.931229970392788</v>
      </c>
      <c r="S24">
        <f t="shared" si="10"/>
        <v>15.90334964568693</v>
      </c>
    </row>
    <row r="25" spans="3:19">
      <c r="C25" s="1">
        <v>0.5</v>
      </c>
      <c r="D25" s="2">
        <v>8</v>
      </c>
      <c r="E25" s="1">
        <f t="shared" si="17"/>
        <v>9</v>
      </c>
      <c r="F25" s="1">
        <f t="shared" si="18"/>
        <v>18</v>
      </c>
      <c r="G25" s="1">
        <v>1.030660726362</v>
      </c>
      <c r="H25" s="1">
        <v>1.0767996412472201</v>
      </c>
      <c r="I25" s="1">
        <v>0.91802666696443103</v>
      </c>
      <c r="J25" s="1">
        <v>0.90028526131183095</v>
      </c>
      <c r="K25" s="1">
        <f t="shared" si="13"/>
        <v>0.92003390528477114</v>
      </c>
      <c r="L25" s="1">
        <f t="shared" si="14"/>
        <v>0.99961137683071888</v>
      </c>
      <c r="M25" s="1">
        <f t="shared" si="15"/>
        <v>0.91904688759009934</v>
      </c>
      <c r="N25" s="1">
        <f t="shared" si="6"/>
        <v>29.45506383956198</v>
      </c>
      <c r="O25" s="1">
        <f t="shared" si="16"/>
        <v>17.999999999999996</v>
      </c>
      <c r="P25">
        <f t="shared" si="0"/>
        <v>25.480569116893808</v>
      </c>
      <c r="Q25">
        <f t="shared" si="8"/>
        <v>1.0345954891044671</v>
      </c>
      <c r="R25">
        <f t="shared" si="9"/>
        <v>16.917178129830166</v>
      </c>
      <c r="S25">
        <f t="shared" si="10"/>
        <v>17.886850478252835</v>
      </c>
    </row>
    <row r="26" spans="3:19">
      <c r="C26" s="1">
        <v>0.5</v>
      </c>
      <c r="D26" s="2">
        <v>9</v>
      </c>
      <c r="E26" s="1">
        <f t="shared" si="17"/>
        <v>10</v>
      </c>
      <c r="F26" s="1">
        <f t="shared" si="18"/>
        <v>20</v>
      </c>
      <c r="G26" s="1">
        <v>1.06291746370198</v>
      </c>
      <c r="H26" s="1">
        <v>1.11010695634514</v>
      </c>
      <c r="I26" s="1">
        <v>0.95149364104341405</v>
      </c>
      <c r="J26" s="1">
        <v>0.93560872108939797</v>
      </c>
      <c r="K26" s="1">
        <f t="shared" si="13"/>
        <v>0.95357119903207932</v>
      </c>
      <c r="L26" s="1">
        <f t="shared" si="14"/>
        <v>1.0331486705780271</v>
      </c>
      <c r="M26" s="1">
        <f t="shared" si="15"/>
        <v>0.95277242347321034</v>
      </c>
      <c r="N26" s="1">
        <f t="shared" si="6"/>
        <v>32.704211404950563</v>
      </c>
      <c r="O26" s="1">
        <f t="shared" si="16"/>
        <v>19.999999999999996</v>
      </c>
      <c r="P26">
        <f t="shared" si="0"/>
        <v>28.198074496261135</v>
      </c>
      <c r="Q26">
        <f t="shared" si="8"/>
        <v>1.0674814927105329</v>
      </c>
      <c r="R26">
        <f t="shared" si="9"/>
        <v>18.902637919923603</v>
      </c>
      <c r="S26">
        <f t="shared" si="10"/>
        <v>19.869888252937749</v>
      </c>
    </row>
    <row r="27" spans="3:19">
      <c r="C27" s="1">
        <v>0.5</v>
      </c>
      <c r="D27" s="2">
        <v>10</v>
      </c>
      <c r="E27" s="1">
        <f t="shared" si="17"/>
        <v>11</v>
      </c>
      <c r="F27" s="1">
        <f t="shared" si="18"/>
        <v>22</v>
      </c>
      <c r="G27" s="1">
        <v>1.0921335444287099</v>
      </c>
      <c r="H27" s="1">
        <v>1.14025082667304</v>
      </c>
      <c r="I27" s="1">
        <v>0.98176820115292096</v>
      </c>
      <c r="J27" s="1">
        <v>0.96739422253794505</v>
      </c>
      <c r="K27" s="1">
        <f t="shared" si="13"/>
        <v>0.98390937151775071</v>
      </c>
      <c r="L27" s="1">
        <f t="shared" si="14"/>
        <v>1.0634868430636983</v>
      </c>
      <c r="M27" s="1">
        <f t="shared" si="15"/>
        <v>0.98324965883624038</v>
      </c>
      <c r="N27" s="1">
        <f t="shared" si="6"/>
        <v>35.952679674768753</v>
      </c>
      <c r="O27" s="1">
        <f t="shared" si="16"/>
        <v>22.000000000000004</v>
      </c>
      <c r="P27">
        <f t="shared" si="0"/>
        <v>30.908731596223884</v>
      </c>
      <c r="Q27">
        <f t="shared" si="8"/>
        <v>1.0972857984706414</v>
      </c>
      <c r="R27">
        <f t="shared" si="9"/>
        <v>20.887660598942418</v>
      </c>
      <c r="S27">
        <f t="shared" si="10"/>
        <v>21.852509545121134</v>
      </c>
    </row>
    <row r="28" spans="3:19">
      <c r="C28" s="1">
        <v>0.5</v>
      </c>
      <c r="D28" s="2">
        <v>20</v>
      </c>
      <c r="E28" s="1">
        <f t="shared" si="17"/>
        <v>21</v>
      </c>
      <c r="F28" s="1">
        <f t="shared" si="18"/>
        <v>42</v>
      </c>
      <c r="G28" s="1">
        <v>1.29104771678987</v>
      </c>
      <c r="H28" s="1">
        <v>1.3450239951702401</v>
      </c>
      <c r="I28" s="1">
        <v>1.18716444060986</v>
      </c>
      <c r="J28" s="1">
        <v>1.1798887621157099</v>
      </c>
      <c r="K28" s="1">
        <f t="shared" si="13"/>
        <v>1.1897371907883914</v>
      </c>
      <c r="L28" s="1">
        <f t="shared" si="14"/>
        <v>1.269314662334339</v>
      </c>
      <c r="M28" s="1">
        <f t="shared" si="15"/>
        <v>1.1895565893715285</v>
      </c>
      <c r="N28" s="1">
        <f t="shared" si="6"/>
        <v>68.409896656916047</v>
      </c>
      <c r="O28" s="1">
        <f t="shared" si="16"/>
        <v>42.000000000000007</v>
      </c>
      <c r="P28">
        <f t="shared" si="0"/>
        <v>57.73976027938469</v>
      </c>
      <c r="Q28">
        <f t="shared" si="8"/>
        <v>1.3005590386973738</v>
      </c>
      <c r="R28">
        <f t="shared" si="9"/>
        <v>40.720427353495587</v>
      </c>
      <c r="S28">
        <f t="shared" si="10"/>
        <v>41.661901797001121</v>
      </c>
    </row>
    <row r="29" spans="3:19">
      <c r="C29" s="1">
        <v>0.5</v>
      </c>
      <c r="D29" s="2">
        <v>30</v>
      </c>
      <c r="E29" s="1">
        <f t="shared" si="17"/>
        <v>31</v>
      </c>
      <c r="F29" s="1">
        <f t="shared" si="18"/>
        <v>62</v>
      </c>
      <c r="G29" s="1">
        <v>1.4112637321243</v>
      </c>
      <c r="H29" s="1">
        <v>1.46851315453813</v>
      </c>
      <c r="I29" s="1">
        <v>1.3108749837729401</v>
      </c>
      <c r="J29" s="1">
        <v>1.3060805312612001</v>
      </c>
      <c r="K29" s="1">
        <f t="shared" si="13"/>
        <v>1.3137076763689122</v>
      </c>
      <c r="L29" s="1">
        <f t="shared" si="14"/>
        <v>1.3932851479148598</v>
      </c>
      <c r="M29" s="1">
        <f t="shared" si="15"/>
        <v>1.3136248370951211</v>
      </c>
      <c r="N29" s="1">
        <f t="shared" si="6"/>
        <v>100.83344921047926</v>
      </c>
      <c r="O29" s="1">
        <f t="shared" si="16"/>
        <v>62.000000000000007</v>
      </c>
      <c r="P29">
        <f t="shared" si="0"/>
        <v>84.235443185191698</v>
      </c>
      <c r="Q29">
        <f t="shared" si="8"/>
        <v>1.4236181100304437</v>
      </c>
      <c r="R29">
        <f t="shared" si="9"/>
        <v>60.532051523774399</v>
      </c>
      <c r="S29">
        <f t="shared" si="10"/>
        <v>61.450699476037151</v>
      </c>
    </row>
    <row r="30" spans="3:19">
      <c r="C30" s="1">
        <v>0.5</v>
      </c>
      <c r="D30" s="2">
        <v>40</v>
      </c>
      <c r="E30" s="1">
        <f t="shared" si="17"/>
        <v>41</v>
      </c>
      <c r="F30" s="1">
        <f t="shared" si="18"/>
        <v>82</v>
      </c>
      <c r="G30" s="1">
        <v>1.4976842178415899</v>
      </c>
      <c r="H30" s="1">
        <v>1.5572077239358599</v>
      </c>
      <c r="I30" s="1">
        <v>1.39968300465222</v>
      </c>
      <c r="J30" s="1">
        <v>1.3961297706517199</v>
      </c>
      <c r="K30" s="1">
        <f t="shared" si="13"/>
        <v>1.4027023020406042</v>
      </c>
      <c r="L30" s="1">
        <f t="shared" si="14"/>
        <v>1.4822797735865521</v>
      </c>
      <c r="M30" s="1">
        <f t="shared" si="15"/>
        <v>1.4026549521121823</v>
      </c>
      <c r="N30" s="1">
        <f t="shared" si="6"/>
        <v>133.23471478110537</v>
      </c>
      <c r="O30" s="1">
        <f t="shared" si="16"/>
        <v>82.000000000000014</v>
      </c>
      <c r="P30">
        <f t="shared" si="0"/>
        <v>110.51085331375464</v>
      </c>
      <c r="Q30">
        <f t="shared" si="8"/>
        <v>1.5121449011778929</v>
      </c>
      <c r="R30">
        <f t="shared" si="9"/>
        <v>80.324206869686648</v>
      </c>
      <c r="S30">
        <f t="shared" si="10"/>
        <v>81.225874246822002</v>
      </c>
    </row>
    <row r="31" spans="3:19">
      <c r="C31" s="1">
        <v>0.5</v>
      </c>
      <c r="D31" s="2">
        <v>50</v>
      </c>
      <c r="E31" s="1">
        <f t="shared" si="17"/>
        <v>51</v>
      </c>
      <c r="F31" s="1">
        <f t="shared" si="18"/>
        <v>102</v>
      </c>
      <c r="G31" s="1">
        <v>1.56519967757574</v>
      </c>
      <c r="H31" s="1">
        <v>1.6264653410493499</v>
      </c>
      <c r="I31" s="1">
        <v>1.4690096022763399</v>
      </c>
      <c r="J31" s="1">
        <v>1.46608433076442</v>
      </c>
      <c r="K31" s="1">
        <f t="shared" si="13"/>
        <v>1.4721745697996425</v>
      </c>
      <c r="L31" s="1">
        <f t="shared" si="14"/>
        <v>1.5517520413455901</v>
      </c>
      <c r="M31" s="1">
        <f t="shared" si="15"/>
        <v>1.4721439704351271</v>
      </c>
      <c r="N31" s="1">
        <f t="shared" si="6"/>
        <v>165.61926450863601</v>
      </c>
      <c r="O31" s="1">
        <f t="shared" si="16"/>
        <v>101.99999999999996</v>
      </c>
      <c r="P31">
        <f t="shared" si="0"/>
        <v>136.62224867022277</v>
      </c>
      <c r="Q31">
        <f t="shared" si="8"/>
        <v>1.5813324625666012</v>
      </c>
      <c r="R31">
        <f t="shared" si="9"/>
        <v>100.06698013012954</v>
      </c>
      <c r="S31">
        <f t="shared" si="10"/>
        <v>100.9908354458309</v>
      </c>
    </row>
    <row r="33" spans="1:17">
      <c r="C33" s="5" t="s">
        <v>5</v>
      </c>
      <c r="D33" s="5" t="s">
        <v>0</v>
      </c>
      <c r="E33" s="5" t="s">
        <v>2</v>
      </c>
      <c r="F33" s="5" t="s">
        <v>4</v>
      </c>
      <c r="G33" s="5" t="s">
        <v>12</v>
      </c>
      <c r="H33" s="5"/>
      <c r="I33" s="5"/>
      <c r="K33" s="5" t="s">
        <v>1</v>
      </c>
      <c r="L33" s="5" t="s">
        <v>3</v>
      </c>
      <c r="M33" s="5" t="s">
        <v>13</v>
      </c>
      <c r="N33" s="5"/>
      <c r="O33" s="5"/>
      <c r="P33" s="6"/>
      <c r="Q33" s="6"/>
    </row>
    <row r="34" spans="1:17">
      <c r="F34">
        <f>F2</f>
        <v>2.0019999999999998</v>
      </c>
      <c r="G34">
        <f t="shared" ref="G34:G53" si="19">$B$37*G2</f>
        <v>143.73465665315896</v>
      </c>
      <c r="K34">
        <f>$B$37*K2</f>
        <v>83.252878573951392</v>
      </c>
      <c r="L34">
        <f t="shared" ref="L34" si="20">$B$37*L2</f>
        <v>113.23677133954291</v>
      </c>
      <c r="M34">
        <f>$B$37*'BOUNDARY-Capacitance'!G2</f>
        <v>107.61909674497352</v>
      </c>
      <c r="O34">
        <f>'BOUNDARY-Capacitance'!F2</f>
        <v>2.0019999999999998</v>
      </c>
    </row>
    <row r="35" spans="1:17">
      <c r="A35" s="8" t="s">
        <v>17</v>
      </c>
      <c r="B35" s="9">
        <v>1.257E-6</v>
      </c>
      <c r="F35">
        <f t="shared" ref="F35:F53" si="21">F3</f>
        <v>2.04</v>
      </c>
      <c r="G35">
        <f t="shared" si="19"/>
        <v>145.69425162823919</v>
      </c>
      <c r="K35">
        <f t="shared" ref="K35:L35" si="22">$B$37*K3</f>
        <v>85.508042344028524</v>
      </c>
      <c r="L35">
        <f t="shared" si="22"/>
        <v>115.49193510962004</v>
      </c>
      <c r="M35">
        <f>$B$37*'BOUNDARY-Capacitance'!G3</f>
        <v>109.13762706626599</v>
      </c>
      <c r="O35">
        <f>'BOUNDARY-Capacitance'!F3</f>
        <v>2.04</v>
      </c>
    </row>
    <row r="36" spans="1:17">
      <c r="A36" s="8" t="s">
        <v>18</v>
      </c>
      <c r="B36" s="9">
        <v>8.8539999999999992E-12</v>
      </c>
      <c r="F36">
        <f t="shared" si="21"/>
        <v>2.1</v>
      </c>
      <c r="G36">
        <f t="shared" si="19"/>
        <v>148.72261139276162</v>
      </c>
      <c r="K36">
        <f t="shared" ref="K36:L36" si="23">$B$37*K4</f>
        <v>88.984679132613422</v>
      </c>
      <c r="L36">
        <f t="shared" si="23"/>
        <v>118.96857189820496</v>
      </c>
      <c r="M36">
        <f>$B$37*'BOUNDARY-Capacitance'!G4</f>
        <v>111.5086542253046</v>
      </c>
      <c r="O36">
        <f>'BOUNDARY-Capacitance'!F4</f>
        <v>2.1</v>
      </c>
    </row>
    <row r="37" spans="1:17">
      <c r="B37">
        <f>SQRT(B35/B36)</f>
        <v>376.78870895362581</v>
      </c>
      <c r="F37">
        <f t="shared" si="21"/>
        <v>2.2000000000000002</v>
      </c>
      <c r="G37">
        <f t="shared" si="19"/>
        <v>153.60094907001172</v>
      </c>
      <c r="K37">
        <f t="shared" ref="K37:L37" si="24">$B$37*K5</f>
        <v>94.564083773614513</v>
      </c>
      <c r="L37">
        <f t="shared" si="24"/>
        <v>124.54797653920602</v>
      </c>
      <c r="M37">
        <f>$B$37*'BOUNDARY-Capacitance'!G5</f>
        <v>115.38858971062514</v>
      </c>
      <c r="O37">
        <f>'BOUNDARY-Capacitance'!F5</f>
        <v>2.2000000000000002</v>
      </c>
    </row>
    <row r="38" spans="1:17">
      <c r="F38">
        <f t="shared" si="21"/>
        <v>2.4</v>
      </c>
      <c r="G38">
        <f t="shared" si="19"/>
        <v>162.78402131518027</v>
      </c>
      <c r="K38">
        <f t="shared" ref="K38:L38" si="25">$B$37*K6</f>
        <v>104.99984296178854</v>
      </c>
      <c r="L38">
        <f t="shared" si="25"/>
        <v>134.98373572738006</v>
      </c>
      <c r="M38">
        <f>$B$37*'BOUNDARY-Capacitance'!G6</f>
        <v>122.8938569283561</v>
      </c>
      <c r="O38">
        <f>'BOUNDARY-Capacitance'!F6</f>
        <v>2.4</v>
      </c>
    </row>
    <row r="39" spans="1:17">
      <c r="F39">
        <f t="shared" si="21"/>
        <v>2.6</v>
      </c>
      <c r="G39">
        <f t="shared" si="19"/>
        <v>171.29581947330482</v>
      </c>
      <c r="K39">
        <f t="shared" ref="K39:L39" si="26">$B$37*K7</f>
        <v>114.59981081599217</v>
      </c>
      <c r="L39">
        <f t="shared" si="26"/>
        <v>144.58370358158371</v>
      </c>
      <c r="M39">
        <f>$B$37*'BOUNDARY-Capacitance'!G7</f>
        <v>130.08165552694066</v>
      </c>
      <c r="O39">
        <f>'BOUNDARY-Capacitance'!F7</f>
        <v>2.6</v>
      </c>
    </row>
    <row r="40" spans="1:17">
      <c r="F40">
        <f t="shared" si="21"/>
        <v>2.8</v>
      </c>
      <c r="G40">
        <f t="shared" si="19"/>
        <v>179.2282927620555</v>
      </c>
      <c r="K40">
        <f t="shared" ref="K40:L40" si="27">$B$37*K8</f>
        <v>123.48799277652273</v>
      </c>
      <c r="L40">
        <f t="shared" si="27"/>
        <v>153.47188554211425</v>
      </c>
      <c r="M40">
        <f>$B$37*'BOUNDARY-Capacitance'!G8</f>
        <v>136.97170462541283</v>
      </c>
      <c r="O40">
        <f>'BOUNDARY-Capacitance'!F8</f>
        <v>2.8</v>
      </c>
    </row>
    <row r="41" spans="1:17">
      <c r="F41">
        <f t="shared" si="21"/>
        <v>3</v>
      </c>
      <c r="G41">
        <f t="shared" si="19"/>
        <v>186.65555397154094</v>
      </c>
      <c r="K41">
        <f t="shared" ref="K41:L41" si="28">$B$37*K9</f>
        <v>131.76269221754271</v>
      </c>
      <c r="L41">
        <f t="shared" si="28"/>
        <v>161.74658498313423</v>
      </c>
      <c r="M41">
        <f>$B$37*'BOUNDARY-Capacitance'!G9</f>
        <v>143.57923348377477</v>
      </c>
      <c r="O41">
        <f>'BOUNDARY-Capacitance'!F9</f>
        <v>3</v>
      </c>
    </row>
    <row r="42" spans="1:17">
      <c r="F42">
        <f t="shared" si="21"/>
        <v>3.2</v>
      </c>
      <c r="G42">
        <f t="shared" si="19"/>
        <v>193.63829678081737</v>
      </c>
      <c r="K42">
        <f t="shared" ref="K42:L42" si="29">$B$37*K10</f>
        <v>139.50315660569788</v>
      </c>
      <c r="L42">
        <f t="shared" si="29"/>
        <v>169.4870493712894</v>
      </c>
      <c r="M42">
        <f>$B$37*'BOUNDARY-Capacitance'!G10</f>
        <v>149.91786157235532</v>
      </c>
      <c r="O42">
        <f>'BOUNDARY-Capacitance'!F10</f>
        <v>3.2</v>
      </c>
    </row>
    <row r="43" spans="1:17">
      <c r="F43">
        <f t="shared" si="21"/>
        <v>3.4</v>
      </c>
      <c r="G43">
        <f t="shared" si="19"/>
        <v>200.22685300321766</v>
      </c>
      <c r="K43">
        <f t="shared" ref="K43:L43" si="30">$B$37*K11</f>
        <v>146.77420524369197</v>
      </c>
      <c r="L43">
        <f t="shared" si="30"/>
        <v>176.75809800928349</v>
      </c>
      <c r="M43">
        <f>$B$37*'BOUNDARY-Capacitance'!G11</f>
        <v>156.00089938375456</v>
      </c>
      <c r="O43">
        <f>'BOUNDARY-Capacitance'!F11</f>
        <v>3.4</v>
      </c>
    </row>
    <row r="44" spans="1:17">
      <c r="B44">
        <v>0.6</v>
      </c>
      <c r="C44" t="s">
        <v>19</v>
      </c>
      <c r="F44">
        <f t="shared" si="21"/>
        <v>3.6</v>
      </c>
      <c r="G44">
        <f t="shared" si="19"/>
        <v>206.46343101545133</v>
      </c>
      <c r="K44">
        <f t="shared" ref="K44:L44" si="31">$B$37*K12</f>
        <v>153.62953224860524</v>
      </c>
      <c r="L44">
        <f t="shared" si="31"/>
        <v>183.61342501419676</v>
      </c>
      <c r="M44">
        <f>$B$37*'BOUNDARY-Capacitance'!G12</f>
        <v>161.84167197109207</v>
      </c>
      <c r="O44">
        <f>'BOUNDARY-Capacitance'!F12</f>
        <v>3.6</v>
      </c>
    </row>
    <row r="45" spans="1:17">
      <c r="B45">
        <v>0.4</v>
      </c>
      <c r="C45" t="s">
        <v>20</v>
      </c>
      <c r="F45">
        <f t="shared" si="21"/>
        <v>3.8</v>
      </c>
      <c r="G45">
        <f t="shared" si="19"/>
        <v>212.38380149428804</v>
      </c>
      <c r="K45">
        <f t="shared" ref="K45:L45" si="32">$B$37*K13</f>
        <v>160.11411530741105</v>
      </c>
      <c r="L45">
        <f t="shared" si="32"/>
        <v>190.09800807300257</v>
      </c>
      <c r="M45">
        <f>$B$37*'BOUNDARY-Capacitance'!G13</f>
        <v>167.45343975219535</v>
      </c>
      <c r="O45">
        <f>'BOUNDARY-Capacitance'!F13</f>
        <v>3.8</v>
      </c>
    </row>
    <row r="46" spans="1:17">
      <c r="B46">
        <f>2*B44+B45</f>
        <v>1.6</v>
      </c>
      <c r="C46" t="s">
        <v>2</v>
      </c>
      <c r="F46">
        <f t="shared" si="21"/>
        <v>4</v>
      </c>
      <c r="G46">
        <f t="shared" si="19"/>
        <v>218.01852185414069</v>
      </c>
      <c r="K46">
        <f t="shared" ref="K46:L46" si="33">$B$37*K14</f>
        <v>166.26600586145202</v>
      </c>
      <c r="L46">
        <f t="shared" si="33"/>
        <v>196.24989862704351</v>
      </c>
      <c r="M46">
        <f>$B$37*'BOUNDARY-Capacitance'!G14</f>
        <v>172.84921117156179</v>
      </c>
      <c r="O46">
        <f>'BOUNDARY-Capacitance'!F14</f>
        <v>4</v>
      </c>
    </row>
    <row r="47" spans="1:17">
      <c r="B47">
        <f>B46/B44</f>
        <v>2.666666666666667</v>
      </c>
      <c r="C47" t="s">
        <v>4</v>
      </c>
      <c r="F47">
        <f t="shared" si="21"/>
        <v>4.4000000000000004</v>
      </c>
      <c r="G47">
        <f t="shared" si="19"/>
        <v>228.53280841613267</v>
      </c>
      <c r="K47">
        <f t="shared" ref="K47:L47" si="34">$B$37*K15</f>
        <v>177.69708670434051</v>
      </c>
      <c r="L47">
        <f t="shared" si="34"/>
        <v>207.68097946993205</v>
      </c>
      <c r="M47">
        <f>$B$37*'BOUNDARY-Capacitance'!G15</f>
        <v>183.04252585557668</v>
      </c>
      <c r="O47">
        <f>'BOUNDARY-Capacitance'!F15</f>
        <v>4.4000000000000004</v>
      </c>
    </row>
    <row r="48" spans="1:17">
      <c r="F48">
        <f t="shared" si="21"/>
        <v>4.8</v>
      </c>
      <c r="G48">
        <f t="shared" si="19"/>
        <v>238.17853536331833</v>
      </c>
      <c r="K48">
        <f t="shared" ref="K48:L48" si="35">$B$37*K16</f>
        <v>188.13284589251458</v>
      </c>
      <c r="L48">
        <f t="shared" si="35"/>
        <v>218.11673865810607</v>
      </c>
      <c r="M48">
        <f>$B$37*'BOUNDARY-Capacitance'!G16</f>
        <v>192.51511209738334</v>
      </c>
      <c r="O48">
        <f>'BOUNDARY-Capacitance'!F16</f>
        <v>4.8</v>
      </c>
    </row>
    <row r="49" spans="6:15">
      <c r="F49">
        <f t="shared" si="21"/>
        <v>5.2</v>
      </c>
      <c r="G49">
        <f t="shared" si="19"/>
        <v>247.08835385930206</v>
      </c>
      <c r="K49">
        <f t="shared" ref="K49:L49" si="36">$B$37*K17</f>
        <v>197.73281374671819</v>
      </c>
      <c r="L49">
        <f t="shared" si="36"/>
        <v>227.71670651230968</v>
      </c>
      <c r="M49">
        <f>$B$37*'BOUNDARY-Capacitance'!G17</f>
        <v>201.34985659065683</v>
      </c>
      <c r="O49">
        <f>'BOUNDARY-Capacitance'!F17</f>
        <v>5.2</v>
      </c>
    </row>
    <row r="50" spans="6:15">
      <c r="F50">
        <f t="shared" si="21"/>
        <v>5.6</v>
      </c>
      <c r="G50">
        <f t="shared" si="19"/>
        <v>255.3666968873585</v>
      </c>
      <c r="K50">
        <f t="shared" ref="K50:L50" si="37">$B$37*K18</f>
        <v>206.62099570724874</v>
      </c>
      <c r="L50">
        <f t="shared" si="37"/>
        <v>236.60488847284029</v>
      </c>
      <c r="M50">
        <f>$B$37*'BOUNDARY-Capacitance'!G18</f>
        <v>209.6189442720999</v>
      </c>
      <c r="O50">
        <f>'BOUNDARY-Capacitance'!F18</f>
        <v>5.6</v>
      </c>
    </row>
    <row r="51" spans="6:15">
      <c r="F51">
        <f>F19</f>
        <v>6</v>
      </c>
      <c r="G51">
        <f t="shared" si="19"/>
        <v>263.09721652871349</v>
      </c>
      <c r="K51">
        <f t="shared" ref="K51:L51" si="38">$B$37*K19</f>
        <v>214.89569514826869</v>
      </c>
      <c r="L51">
        <f t="shared" si="38"/>
        <v>244.87958791386023</v>
      </c>
      <c r="M51">
        <f>$B$37*'BOUNDARY-Capacitance'!G19</f>
        <v>217.38472253880647</v>
      </c>
      <c r="O51">
        <f>'BOUNDARY-Capacitance'!F19</f>
        <v>6</v>
      </c>
    </row>
    <row r="52" spans="6:15">
      <c r="F52">
        <f t="shared" si="21"/>
        <v>8</v>
      </c>
      <c r="G52">
        <f t="shared" si="19"/>
        <v>295.54656639719553</v>
      </c>
      <c r="K52">
        <f t="shared" ref="K52:L52" si="39">$B$37*K20</f>
        <v>249.39900879217802</v>
      </c>
      <c r="L52">
        <f t="shared" si="39"/>
        <v>279.38290155776951</v>
      </c>
      <c r="M52">
        <f>$B$37*'BOUNDARY-Capacitance'!G20</f>
        <v>250.30666722272096</v>
      </c>
      <c r="O52">
        <f>'BOUNDARY-Capacitance'!F20</f>
        <v>8</v>
      </c>
    </row>
    <row r="53" spans="6:15">
      <c r="F53">
        <f t="shared" si="21"/>
        <v>10</v>
      </c>
      <c r="G53">
        <f t="shared" si="19"/>
        <v>320.91653086252512</v>
      </c>
      <c r="K53">
        <f t="shared" ref="K53:L53" si="40">$B$37*K21</f>
        <v>276.16185804793218</v>
      </c>
      <c r="L53">
        <f t="shared" si="40"/>
        <v>306.1457508135237</v>
      </c>
      <c r="M53">
        <f>$B$37*'BOUNDARY-Capacitance'!G21</f>
        <v>276.26233915384302</v>
      </c>
      <c r="O53">
        <f>'BOUNDARY-Capacitance'!F21</f>
        <v>10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EE335-6B6B-4D5E-94FE-DBF89099004C}">
  <dimension ref="A1"/>
  <sheetViews>
    <sheetView showGridLines="0" workbookViewId="0">
      <selection activeCell="U11" sqref="U11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33145-CCD2-4699-891D-70DD21D4D611}">
  <dimension ref="A1"/>
  <sheetViews>
    <sheetView showGridLines="0" workbookViewId="0">
      <selection activeCell="P20" sqref="P20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4FC0-9671-423E-B304-15EEC7056165}">
  <dimension ref="A2:B6"/>
  <sheetViews>
    <sheetView workbookViewId="0">
      <selection activeCell="D9" sqref="D9"/>
    </sheetView>
  </sheetViews>
  <sheetFormatPr defaultRowHeight="18.75"/>
  <sheetData>
    <row r="2" spans="1:2">
      <c r="A2">
        <v>4</v>
      </c>
      <c r="B2">
        <v>0.69826195786481904</v>
      </c>
    </row>
    <row r="3" spans="1:2">
      <c r="A3">
        <v>6</v>
      </c>
      <c r="B3">
        <v>0.72290090014339603</v>
      </c>
    </row>
    <row r="4" spans="1:2">
      <c r="A4">
        <v>10</v>
      </c>
      <c r="B4">
        <v>0.72853950190957195</v>
      </c>
    </row>
    <row r="5" spans="1:2">
      <c r="A5">
        <v>20</v>
      </c>
      <c r="B5">
        <v>0.73117285327882897</v>
      </c>
    </row>
    <row r="6" spans="1:2">
      <c r="A6">
        <v>40</v>
      </c>
      <c r="B6">
        <v>0.73316014571812405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98790-81E2-4051-B85D-6D151BEB3FDD}">
  <dimension ref="B1:S33"/>
  <sheetViews>
    <sheetView topLeftCell="A22" workbookViewId="0">
      <selection activeCell="N43" sqref="N43"/>
    </sheetView>
  </sheetViews>
  <sheetFormatPr defaultRowHeight="18.75"/>
  <cols>
    <col min="7" max="7" width="10.75" customWidth="1"/>
    <col min="9" max="9" width="11.125" customWidth="1"/>
    <col min="14" max="14" width="12.75" bestFit="1" customWidth="1"/>
    <col min="15" max="15" width="17.375" bestFit="1" customWidth="1"/>
    <col min="16" max="16" width="12.75" bestFit="1" customWidth="1"/>
    <col min="17" max="17" width="12.75" customWidth="1"/>
  </cols>
  <sheetData>
    <row r="1" spans="2:19" ht="75">
      <c r="B1" s="1"/>
      <c r="C1" s="3" t="s">
        <v>5</v>
      </c>
      <c r="D1" s="3" t="s">
        <v>0</v>
      </c>
      <c r="E1" s="3" t="s">
        <v>2</v>
      </c>
      <c r="F1" s="3" t="s">
        <v>4</v>
      </c>
      <c r="G1" s="12" t="s">
        <v>35</v>
      </c>
      <c r="H1" s="12" t="s">
        <v>36</v>
      </c>
      <c r="I1" s="12" t="s">
        <v>34</v>
      </c>
      <c r="J1" s="3" t="s">
        <v>1</v>
      </c>
      <c r="K1" s="3" t="s">
        <v>3</v>
      </c>
      <c r="L1" s="3" t="s">
        <v>6</v>
      </c>
      <c r="M1" s="3" t="s">
        <v>9</v>
      </c>
      <c r="N1" s="3" t="s">
        <v>7</v>
      </c>
      <c r="O1" s="3" t="s">
        <v>14</v>
      </c>
      <c r="P1" s="7" t="s">
        <v>15</v>
      </c>
      <c r="Q1" s="3" t="s">
        <v>22</v>
      </c>
      <c r="R1" s="3" t="s">
        <v>23</v>
      </c>
    </row>
    <row r="2" spans="2:19">
      <c r="B2" s="1"/>
      <c r="C2" s="1">
        <v>0.5</v>
      </c>
      <c r="D2" s="2">
        <v>1E-3</v>
      </c>
      <c r="E2" s="1">
        <f t="shared" ref="E2:E31" si="0">2*C2+D2</f>
        <v>1.0009999999999999</v>
      </c>
      <c r="F2" s="1">
        <f>E2/C2</f>
        <v>2.0019999999999998</v>
      </c>
      <c r="G2" s="1">
        <v>0.28562187291609897</v>
      </c>
      <c r="H2" s="1">
        <v>2.9719651697011101E-2</v>
      </c>
      <c r="I2" s="1">
        <v>1.51448036491219E-2</v>
      </c>
      <c r="J2" s="1">
        <f>LN(F2)/PI()</f>
        <v>0.22095375098991607</v>
      </c>
      <c r="K2" s="1">
        <f>1/PI()*(LN(F2)+1/4)</f>
        <v>0.30053122253586373</v>
      </c>
      <c r="L2" s="1">
        <f>LN((E2+SQRT((E2-2*C2)*(E2+2*C2)))/(2*C2))/PI()</f>
        <v>1.4234064864268585E-2</v>
      </c>
      <c r="M2" s="1">
        <f>1/PI()*(LN(F2*0.5*(1+SQRT(1-4*(1/F2)^2))))</f>
        <v>1.4234064864268247E-2</v>
      </c>
      <c r="N2" s="1">
        <f>EXP(G2*PI())</f>
        <v>2.4529897277931356</v>
      </c>
      <c r="O2" s="1">
        <f>EXP(G2*PI())</f>
        <v>2.4529897277931356</v>
      </c>
      <c r="P2">
        <f>1/PI()*LN(0.9649*F2+0.4129)</f>
        <v>0.27124061442474845</v>
      </c>
      <c r="Q2">
        <f>EXP(H2*PI())</f>
        <v>1.0978646209401977</v>
      </c>
      <c r="R2">
        <f>SQRT((I2-L2)^2)</f>
        <v>9.107387848533155E-4</v>
      </c>
      <c r="S2">
        <f>SUM(R2:R31)</f>
        <v>6.1332563241939114E-3</v>
      </c>
    </row>
    <row r="3" spans="2:19">
      <c r="B3" s="1"/>
      <c r="C3" s="1">
        <v>0.5</v>
      </c>
      <c r="D3" s="2">
        <v>0.02</v>
      </c>
      <c r="E3" s="1">
        <f t="shared" si="0"/>
        <v>1.02</v>
      </c>
      <c r="F3" s="1">
        <f t="shared" ref="F3:F4" si="1">E3/C3</f>
        <v>2.04</v>
      </c>
      <c r="G3" s="1">
        <v>0.28965206353807799</v>
      </c>
      <c r="H3" s="1">
        <v>6.8151701285934299E-2</v>
      </c>
      <c r="I3" s="1">
        <v>6.4262288267717502E-2</v>
      </c>
      <c r="J3" s="1">
        <f t="shared" ref="J3:J4" si="2">LN(F3)/PI()</f>
        <v>0.22693897219343862</v>
      </c>
      <c r="K3" s="1">
        <f t="shared" ref="K3:K4" si="3">1/PI()*(LN(F3)+1/4)</f>
        <v>0.3065164437393863</v>
      </c>
      <c r="L3" s="1">
        <f t="shared" ref="L3:L31" si="4">LN((E3+SQRT((E3-2*C3)*(E3+2*C3)))/(2*C3))/PI()</f>
        <v>6.3556348583340708E-2</v>
      </c>
      <c r="M3" s="1">
        <f t="shared" ref="M3:M31" si="5">1/PI()*(LN(F3*0.5*(1+SQRT(1-4*(1/F3)^2))))</f>
        <v>6.3556348583340708E-2</v>
      </c>
      <c r="N3" s="1">
        <f t="shared" ref="N3:N4" si="6">EXP(G3*PI())</f>
        <v>2.4842450110820251</v>
      </c>
      <c r="O3" s="1">
        <f t="shared" ref="O3:O31" si="7">EXP(G3*PI())</f>
        <v>2.4842450110820251</v>
      </c>
      <c r="P3">
        <f t="shared" ref="P3:P31" si="8">1/PI()*LN(0.9649*F3+0.4129)</f>
        <v>0.27617994213863623</v>
      </c>
      <c r="Q3">
        <f t="shared" ref="Q3:Q31" si="9">EXP(H3*PI())</f>
        <v>1.2387525734159597</v>
      </c>
      <c r="R3">
        <f t="shared" ref="R3:R31" si="10">SQRT((I3-L3)^2)</f>
        <v>7.05939684376794E-4</v>
      </c>
      <c r="S3">
        <f>AVERAGE(R2:R31)</f>
        <v>2.0444187747313037E-4</v>
      </c>
    </row>
    <row r="4" spans="2:19">
      <c r="B4" s="1"/>
      <c r="C4" s="1">
        <v>0.5</v>
      </c>
      <c r="D4" s="2">
        <v>0.05</v>
      </c>
      <c r="E4" s="1">
        <f t="shared" si="0"/>
        <v>1.05</v>
      </c>
      <c r="F4" s="1">
        <f t="shared" si="1"/>
        <v>2.1</v>
      </c>
      <c r="G4" s="1">
        <v>0.29594478702658999</v>
      </c>
      <c r="H4" s="1">
        <v>0.106228221896951</v>
      </c>
      <c r="I4" s="1">
        <v>0.100680934066725</v>
      </c>
      <c r="J4" s="1">
        <f t="shared" si="2"/>
        <v>0.23616599175631198</v>
      </c>
      <c r="K4" s="1">
        <f t="shared" si="3"/>
        <v>0.31574346330225966</v>
      </c>
      <c r="L4" s="1">
        <f t="shared" si="4"/>
        <v>0.10024366343102883</v>
      </c>
      <c r="M4" s="1">
        <f t="shared" si="5"/>
        <v>0.10024366343102885</v>
      </c>
      <c r="N4" s="1">
        <f t="shared" si="6"/>
        <v>2.5338451441161971</v>
      </c>
      <c r="O4" s="1">
        <f t="shared" si="7"/>
        <v>2.5338451441161971</v>
      </c>
      <c r="P4">
        <f t="shared" si="8"/>
        <v>0.28382610837843852</v>
      </c>
      <c r="Q4">
        <f t="shared" si="9"/>
        <v>1.3961602660554302</v>
      </c>
      <c r="R4">
        <f t="shared" si="10"/>
        <v>4.3727063569616587E-4</v>
      </c>
    </row>
    <row r="5" spans="2:19">
      <c r="B5" s="1"/>
      <c r="C5" s="1">
        <v>0.5</v>
      </c>
      <c r="D5" s="2">
        <v>0.1</v>
      </c>
      <c r="E5" s="1">
        <f t="shared" si="0"/>
        <v>1.1000000000000001</v>
      </c>
      <c r="F5" s="1">
        <f>E5/C5</f>
        <v>2.2000000000000002</v>
      </c>
      <c r="G5" s="1">
        <v>0.306242164291677</v>
      </c>
      <c r="H5" s="1">
        <v>0.14615527549276799</v>
      </c>
      <c r="I5" s="1">
        <v>0.141503714755189</v>
      </c>
      <c r="J5" s="1">
        <f>LN(F5)/PI()</f>
        <v>0.25097377263832293</v>
      </c>
      <c r="K5" s="1">
        <f>1/PI()*(LN(F5)+1/4)</f>
        <v>0.33055124418427057</v>
      </c>
      <c r="L5" s="1">
        <f t="shared" si="4"/>
        <v>0.14119216056806877</v>
      </c>
      <c r="M5" s="1">
        <f t="shared" si="5"/>
        <v>0.14119216056806883</v>
      </c>
      <c r="N5" s="1">
        <f>EXP(G5*PI())</f>
        <v>2.6171557423306622</v>
      </c>
      <c r="O5" s="1">
        <f t="shared" si="7"/>
        <v>2.6171557423306622</v>
      </c>
      <c r="P5">
        <f t="shared" si="8"/>
        <v>0.29617520418655552</v>
      </c>
      <c r="Q5">
        <f t="shared" si="9"/>
        <v>1.5827444593232638</v>
      </c>
      <c r="R5">
        <f t="shared" si="10"/>
        <v>3.1155418712022764E-4</v>
      </c>
    </row>
    <row r="6" spans="2:19">
      <c r="B6" s="1"/>
      <c r="C6" s="1">
        <v>0.5</v>
      </c>
      <c r="D6" s="2">
        <v>0.2</v>
      </c>
      <c r="E6" s="1">
        <f t="shared" si="0"/>
        <v>1.2</v>
      </c>
      <c r="F6" s="1">
        <f t="shared" ref="F6:F31" si="11">E6/C6</f>
        <v>2.4</v>
      </c>
      <c r="G6" s="1">
        <v>0.32616119859228998</v>
      </c>
      <c r="H6" s="1">
        <v>0.20181741578451201</v>
      </c>
      <c r="I6" s="1">
        <v>0.19833572308491401</v>
      </c>
      <c r="J6" s="1">
        <f t="shared" ref="J6:J31" si="12">LN(F6)/PI()</f>
        <v>0.2786703541445868</v>
      </c>
      <c r="K6" s="1">
        <f t="shared" ref="K6:K31" si="13">1/PI()*(LN(F6)+1/4)</f>
        <v>0.35824782569053448</v>
      </c>
      <c r="L6" s="1">
        <f t="shared" si="4"/>
        <v>0.19810413772251015</v>
      </c>
      <c r="M6" s="1">
        <f t="shared" si="5"/>
        <v>0.19810413772251018</v>
      </c>
      <c r="N6" s="1">
        <f t="shared" ref="N6:N31" si="14">EXP(G6*PI())</f>
        <v>2.7861636823804656</v>
      </c>
      <c r="O6" s="1">
        <f t="shared" si="7"/>
        <v>2.7861636823804656</v>
      </c>
      <c r="P6">
        <f t="shared" si="8"/>
        <v>0.3195228525430871</v>
      </c>
      <c r="Q6">
        <f t="shared" si="9"/>
        <v>1.8851890559323532</v>
      </c>
      <c r="R6">
        <f t="shared" si="10"/>
        <v>2.3158536240386329E-4</v>
      </c>
    </row>
    <row r="7" spans="2:19">
      <c r="B7" s="1"/>
      <c r="C7" s="1">
        <v>0.5</v>
      </c>
      <c r="D7" s="2">
        <v>0.3</v>
      </c>
      <c r="E7" s="1">
        <f t="shared" si="0"/>
        <v>1.3</v>
      </c>
      <c r="F7" s="1">
        <f t="shared" si="11"/>
        <v>2.6</v>
      </c>
      <c r="G7" s="1">
        <v>0.34523766884678803</v>
      </c>
      <c r="H7" s="1">
        <v>0.24394343798808499</v>
      </c>
      <c r="I7" s="1">
        <v>0.24097949954199399</v>
      </c>
      <c r="J7" s="1">
        <f t="shared" si="12"/>
        <v>0.30414873931399261</v>
      </c>
      <c r="K7" s="1">
        <f t="shared" si="13"/>
        <v>0.3837262108599403</v>
      </c>
      <c r="L7" s="1">
        <f t="shared" si="4"/>
        <v>0.2407800737605523</v>
      </c>
      <c r="M7" s="1">
        <f t="shared" si="5"/>
        <v>0.2407800737605523</v>
      </c>
      <c r="N7" s="1">
        <f t="shared" si="14"/>
        <v>2.9582448139231063</v>
      </c>
      <c r="O7" s="1">
        <f t="shared" si="7"/>
        <v>2.9582448139231063</v>
      </c>
      <c r="P7">
        <f t="shared" si="8"/>
        <v>0.3412743855343035</v>
      </c>
      <c r="Q7">
        <f t="shared" si="9"/>
        <v>2.1519424786163408</v>
      </c>
      <c r="R7">
        <f t="shared" si="10"/>
        <v>1.9942578144169221E-4</v>
      </c>
    </row>
    <row r="8" spans="2:19">
      <c r="B8" s="1"/>
      <c r="C8" s="1">
        <v>0.5</v>
      </c>
      <c r="D8" s="2">
        <v>0.4</v>
      </c>
      <c r="E8" s="1">
        <f t="shared" si="0"/>
        <v>1.4</v>
      </c>
      <c r="F8" s="1">
        <f t="shared" si="11"/>
        <v>2.8</v>
      </c>
      <c r="G8" s="1">
        <v>0.36352390974186799</v>
      </c>
      <c r="H8" s="1">
        <v>0.27884210769248902</v>
      </c>
      <c r="I8" s="1">
        <v>0.27616102116186197</v>
      </c>
      <c r="J8" s="1">
        <f t="shared" si="12"/>
        <v>0.32773803949555536</v>
      </c>
      <c r="K8" s="1">
        <f t="shared" si="13"/>
        <v>0.40731551104150304</v>
      </c>
      <c r="L8" s="1">
        <f t="shared" si="4"/>
        <v>0.27597935890888214</v>
      </c>
      <c r="M8" s="1">
        <f t="shared" si="5"/>
        <v>0.2759793589088822</v>
      </c>
      <c r="N8" s="1">
        <f t="shared" si="14"/>
        <v>3.1331661545365868</v>
      </c>
      <c r="O8" s="1">
        <f t="shared" si="7"/>
        <v>3.1331661545365868</v>
      </c>
      <c r="P8">
        <f t="shared" si="8"/>
        <v>0.36163413901882319</v>
      </c>
      <c r="Q8">
        <f t="shared" si="9"/>
        <v>2.4012953406806923</v>
      </c>
      <c r="R8">
        <f t="shared" si="10"/>
        <v>1.8166225297983063E-4</v>
      </c>
    </row>
    <row r="9" spans="2:19">
      <c r="B9" s="1"/>
      <c r="C9" s="1">
        <v>0.5</v>
      </c>
      <c r="D9" s="2">
        <v>0.5</v>
      </c>
      <c r="E9" s="1">
        <f t="shared" si="0"/>
        <v>1.5</v>
      </c>
      <c r="F9" s="1">
        <f t="shared" si="11"/>
        <v>3</v>
      </c>
      <c r="G9" s="1">
        <v>0.38106033984539101</v>
      </c>
      <c r="H9" s="1">
        <v>0.309022478289529</v>
      </c>
      <c r="I9" s="1">
        <v>0.306519303818859</v>
      </c>
      <c r="J9" s="1">
        <f t="shared" si="12"/>
        <v>0.34969915256605982</v>
      </c>
      <c r="K9" s="1">
        <f t="shared" si="13"/>
        <v>0.42927662411200751</v>
      </c>
      <c r="L9" s="1">
        <f t="shared" si="4"/>
        <v>0.30634896253003313</v>
      </c>
      <c r="M9" s="1">
        <f t="shared" si="5"/>
        <v>0.30634896253003313</v>
      </c>
      <c r="N9" s="1">
        <f t="shared" si="14"/>
        <v>3.3106229173396233</v>
      </c>
      <c r="O9" s="1">
        <f t="shared" si="7"/>
        <v>3.3106229173396233</v>
      </c>
      <c r="P9">
        <f t="shared" si="8"/>
        <v>0.38076955950956615</v>
      </c>
      <c r="Q9">
        <f t="shared" si="9"/>
        <v>2.6401157148718126</v>
      </c>
      <c r="R9">
        <f t="shared" si="10"/>
        <v>1.7034128882587041E-4</v>
      </c>
    </row>
    <row r="10" spans="2:19">
      <c r="B10" s="1"/>
      <c r="C10" s="1">
        <v>0.5</v>
      </c>
      <c r="D10" s="2">
        <v>0.6</v>
      </c>
      <c r="E10" s="1">
        <f t="shared" si="0"/>
        <v>1.6</v>
      </c>
      <c r="F10" s="1">
        <f t="shared" si="11"/>
        <v>3.2</v>
      </c>
      <c r="G10" s="1">
        <v>0.39788310533160598</v>
      </c>
      <c r="H10" s="1">
        <v>0.33580384450274198</v>
      </c>
      <c r="I10" s="1">
        <v>0.333422737862903</v>
      </c>
      <c r="J10" s="1">
        <f t="shared" si="12"/>
        <v>0.37024240188383023</v>
      </c>
      <c r="K10" s="1">
        <f t="shared" si="13"/>
        <v>0.44981987342977792</v>
      </c>
      <c r="L10" s="1">
        <f t="shared" si="4"/>
        <v>0.33326023786274556</v>
      </c>
      <c r="M10" s="1">
        <f t="shared" si="5"/>
        <v>0.33326023786274561</v>
      </c>
      <c r="N10" s="1">
        <f t="shared" si="14"/>
        <v>3.4902963292250928</v>
      </c>
      <c r="O10" s="1">
        <f t="shared" si="7"/>
        <v>3.4902963292250928</v>
      </c>
      <c r="P10">
        <f t="shared" si="8"/>
        <v>0.39881958204234624</v>
      </c>
      <c r="Q10">
        <f t="shared" si="9"/>
        <v>2.8718570921205981</v>
      </c>
      <c r="R10">
        <f t="shared" si="10"/>
        <v>1.6250000015743948E-4</v>
      </c>
    </row>
    <row r="11" spans="2:19">
      <c r="B11" s="1"/>
      <c r="C11" s="1">
        <v>0.5</v>
      </c>
      <c r="D11" s="2">
        <v>0.7</v>
      </c>
      <c r="E11" s="1">
        <f t="shared" si="0"/>
        <v>1.7</v>
      </c>
      <c r="F11" s="1">
        <f t="shared" si="11"/>
        <v>3.4</v>
      </c>
      <c r="G11" s="1">
        <v>0.41402753234560102</v>
      </c>
      <c r="H11" s="1">
        <v>0.35998466110219601</v>
      </c>
      <c r="I11" s="1">
        <v>0.35769228796506197</v>
      </c>
      <c r="J11" s="1">
        <f t="shared" si="12"/>
        <v>0.38953981835415497</v>
      </c>
      <c r="K11" s="1">
        <f t="shared" si="13"/>
        <v>0.46911728990010265</v>
      </c>
      <c r="L11" s="1">
        <f t="shared" si="4"/>
        <v>0.35753552622546952</v>
      </c>
      <c r="M11" s="1">
        <f t="shared" si="5"/>
        <v>0.35753552622546952</v>
      </c>
      <c r="N11" s="1">
        <f t="shared" si="14"/>
        <v>3.6718875696440993</v>
      </c>
      <c r="O11" s="1">
        <f t="shared" si="7"/>
        <v>3.6718875696440993</v>
      </c>
      <c r="P11">
        <f t="shared" si="8"/>
        <v>0.41590075693486583</v>
      </c>
      <c r="Q11">
        <f t="shared" si="9"/>
        <v>3.0985218237532006</v>
      </c>
      <c r="R11">
        <f t="shared" si="10"/>
        <v>1.567617395924481E-4</v>
      </c>
    </row>
    <row r="12" spans="2:19">
      <c r="B12" s="1"/>
      <c r="C12" s="1">
        <v>0.5</v>
      </c>
      <c r="D12" s="2">
        <v>0.8</v>
      </c>
      <c r="E12" s="1">
        <f t="shared" si="0"/>
        <v>1.8</v>
      </c>
      <c r="F12" s="1">
        <f t="shared" si="11"/>
        <v>3.6</v>
      </c>
      <c r="G12" s="1">
        <v>0.42952898567619002</v>
      </c>
      <c r="H12" s="1">
        <v>0.38209283615241901</v>
      </c>
      <c r="I12" s="1">
        <v>0.37986767311025199</v>
      </c>
      <c r="J12" s="1">
        <f t="shared" si="12"/>
        <v>0.40773390655799502</v>
      </c>
      <c r="K12" s="1">
        <f t="shared" si="13"/>
        <v>0.48731137810394265</v>
      </c>
      <c r="L12" s="1">
        <f t="shared" si="4"/>
        <v>0.37971527900981999</v>
      </c>
      <c r="M12" s="1">
        <f t="shared" si="5"/>
        <v>0.37971527900981999</v>
      </c>
      <c r="N12" s="1">
        <f t="shared" si="14"/>
        <v>3.85513145345791</v>
      </c>
      <c r="O12" s="1">
        <f t="shared" si="7"/>
        <v>3.85513145345791</v>
      </c>
      <c r="P12">
        <f t="shared" si="8"/>
        <v>0.43211181440742147</v>
      </c>
      <c r="Q12">
        <f t="shared" si="9"/>
        <v>3.321378963166683</v>
      </c>
      <c r="R12">
        <f t="shared" si="10"/>
        <v>1.5239410043199619E-4</v>
      </c>
    </row>
    <row r="13" spans="2:19">
      <c r="B13" s="1"/>
      <c r="C13" s="1">
        <v>0.5</v>
      </c>
      <c r="D13" s="2">
        <v>0.9</v>
      </c>
      <c r="E13" s="1">
        <f t="shared" si="0"/>
        <v>1.9</v>
      </c>
      <c r="F13" s="1">
        <f t="shared" si="11"/>
        <v>3.8</v>
      </c>
      <c r="G13" s="1">
        <v>0.44442265856964702</v>
      </c>
      <c r="H13" s="1">
        <v>0.40249949104621002</v>
      </c>
      <c r="I13" s="1">
        <v>0.40032683015551901</v>
      </c>
      <c r="J13" s="1">
        <f t="shared" si="12"/>
        <v>0.42494403760681027</v>
      </c>
      <c r="K13" s="1">
        <f t="shared" si="13"/>
        <v>0.50452150915275795</v>
      </c>
      <c r="L13" s="1">
        <f t="shared" si="4"/>
        <v>0.40017786047590376</v>
      </c>
      <c r="M13" s="1">
        <f t="shared" si="5"/>
        <v>0.40017786047590376</v>
      </c>
      <c r="N13" s="1">
        <f t="shared" si="14"/>
        <v>4.0397990847999559</v>
      </c>
      <c r="O13" s="1">
        <f t="shared" si="7"/>
        <v>4.0397990847999559</v>
      </c>
      <c r="P13">
        <f t="shared" si="8"/>
        <v>0.44753712192117684</v>
      </c>
      <c r="Q13">
        <f t="shared" si="9"/>
        <v>3.5412842510712395</v>
      </c>
      <c r="R13">
        <f t="shared" si="10"/>
        <v>1.4896967961525176E-4</v>
      </c>
    </row>
    <row r="14" spans="2:19">
      <c r="B14" s="1"/>
      <c r="C14" s="1">
        <v>0.5</v>
      </c>
      <c r="D14" s="2">
        <v>1</v>
      </c>
      <c r="E14" s="1">
        <f t="shared" si="0"/>
        <v>2</v>
      </c>
      <c r="F14" s="1">
        <f t="shared" si="11"/>
        <v>4</v>
      </c>
      <c r="G14" s="1">
        <v>0.458743075533178</v>
      </c>
      <c r="H14" s="1">
        <v>0.42147758905181398</v>
      </c>
      <c r="I14" s="1">
        <v>0.419346939934095</v>
      </c>
      <c r="J14" s="1">
        <f t="shared" si="12"/>
        <v>0.4412712003053032</v>
      </c>
      <c r="K14" s="1">
        <f t="shared" si="13"/>
        <v>0.52084867185125083</v>
      </c>
      <c r="L14" s="1">
        <f t="shared" si="4"/>
        <v>0.4192007182789827</v>
      </c>
      <c r="M14" s="1">
        <f t="shared" si="5"/>
        <v>0.4192007182789827</v>
      </c>
      <c r="N14" s="1">
        <f t="shared" si="14"/>
        <v>4.2256955563458156</v>
      </c>
      <c r="O14" s="1">
        <f t="shared" si="7"/>
        <v>4.2256955563458156</v>
      </c>
      <c r="P14">
        <f t="shared" si="8"/>
        <v>0.46224934169878118</v>
      </c>
      <c r="Q14">
        <f t="shared" si="9"/>
        <v>3.7588418728560598</v>
      </c>
      <c r="R14">
        <f t="shared" si="10"/>
        <v>1.4622165511229968E-4</v>
      </c>
    </row>
    <row r="15" spans="2:19">
      <c r="B15" s="1"/>
      <c r="C15" s="1">
        <v>0.5</v>
      </c>
      <c r="D15" s="2">
        <v>1.2</v>
      </c>
      <c r="E15" s="1">
        <f t="shared" si="0"/>
        <v>2.2000000000000002</v>
      </c>
      <c r="F15" s="1">
        <f t="shared" si="11"/>
        <v>4.4000000000000004</v>
      </c>
      <c r="G15" s="1">
        <v>0.48579620754534097</v>
      </c>
      <c r="H15" s="1">
        <v>0.45593437653796998</v>
      </c>
      <c r="I15" s="1">
        <v>0.453866413483894</v>
      </c>
      <c r="J15" s="1">
        <f t="shared" si="12"/>
        <v>0.47160937279097448</v>
      </c>
      <c r="K15" s="1">
        <f t="shared" si="13"/>
        <v>0.55118684433692222</v>
      </c>
      <c r="L15" s="1">
        <f t="shared" si="4"/>
        <v>0.45372430491325361</v>
      </c>
      <c r="M15" s="1">
        <f t="shared" si="5"/>
        <v>0.4537243049132535</v>
      </c>
      <c r="N15" s="1">
        <f t="shared" si="14"/>
        <v>4.6005405007993927</v>
      </c>
      <c r="O15" s="1">
        <f t="shared" si="7"/>
        <v>4.6005405007993927</v>
      </c>
      <c r="P15">
        <f t="shared" si="8"/>
        <v>0.48977862220883644</v>
      </c>
      <c r="Q15">
        <f t="shared" si="9"/>
        <v>4.1885729359865831</v>
      </c>
      <c r="R15">
        <f t="shared" si="10"/>
        <v>1.4210857064039795E-4</v>
      </c>
    </row>
    <row r="16" spans="2:19">
      <c r="B16" s="1"/>
      <c r="C16" s="1">
        <v>0.5</v>
      </c>
      <c r="D16" s="2">
        <v>1.4</v>
      </c>
      <c r="E16" s="1">
        <f t="shared" si="0"/>
        <v>2.4</v>
      </c>
      <c r="F16" s="1">
        <f t="shared" si="11"/>
        <v>4.8</v>
      </c>
      <c r="G16" s="1">
        <v>0.51093652098019104</v>
      </c>
      <c r="H16" s="1">
        <v>0.48665592319546802</v>
      </c>
      <c r="I16" s="1">
        <v>0.48463211275913598</v>
      </c>
      <c r="J16" s="1">
        <f t="shared" si="12"/>
        <v>0.49930595429723845</v>
      </c>
      <c r="K16" s="1">
        <f t="shared" si="13"/>
        <v>0.57888342584318608</v>
      </c>
      <c r="L16" s="1">
        <f t="shared" si="4"/>
        <v>0.48449291022005159</v>
      </c>
      <c r="M16" s="1">
        <f t="shared" si="5"/>
        <v>0.48449291022005164</v>
      </c>
      <c r="N16" s="1">
        <f t="shared" si="14"/>
        <v>4.9786283469666506</v>
      </c>
      <c r="O16" s="1">
        <f t="shared" si="7"/>
        <v>4.9786283469666506</v>
      </c>
      <c r="P16">
        <f t="shared" si="8"/>
        <v>0.51511537628381143</v>
      </c>
      <c r="Q16">
        <f t="shared" si="9"/>
        <v>4.6129827869047348</v>
      </c>
      <c r="R16">
        <f t="shared" si="10"/>
        <v>1.3920253908439317E-4</v>
      </c>
    </row>
    <row r="17" spans="2:18">
      <c r="B17" s="1"/>
      <c r="C17" s="1">
        <v>0.5</v>
      </c>
      <c r="D17" s="2">
        <v>1.6</v>
      </c>
      <c r="E17" s="1">
        <f t="shared" si="0"/>
        <v>2.6</v>
      </c>
      <c r="F17" s="1">
        <f t="shared" si="11"/>
        <v>5.2</v>
      </c>
      <c r="G17" s="1">
        <v>0.53438399773130796</v>
      </c>
      <c r="H17" s="1">
        <v>0.51442839245528305</v>
      </c>
      <c r="I17" s="1">
        <v>0.512437059029617</v>
      </c>
      <c r="J17" s="1">
        <f t="shared" si="12"/>
        <v>0.52478433946664427</v>
      </c>
      <c r="K17" s="1">
        <f t="shared" si="13"/>
        <v>0.6043618110125919</v>
      </c>
      <c r="L17" s="1">
        <f t="shared" si="4"/>
        <v>0.51229999872677612</v>
      </c>
      <c r="M17" s="1">
        <f t="shared" si="5"/>
        <v>0.51229999872677612</v>
      </c>
      <c r="N17" s="1">
        <f t="shared" si="14"/>
        <v>5.3592114218430833</v>
      </c>
      <c r="O17" s="1">
        <f t="shared" si="7"/>
        <v>5.3592114218430833</v>
      </c>
      <c r="P17">
        <f t="shared" si="8"/>
        <v>0.53858322820676274</v>
      </c>
      <c r="Q17">
        <f t="shared" si="9"/>
        <v>5.0335447548000447</v>
      </c>
      <c r="R17">
        <f t="shared" si="10"/>
        <v>1.3706030284088566E-4</v>
      </c>
    </row>
    <row r="18" spans="2:18">
      <c r="B18" s="1"/>
      <c r="C18" s="1">
        <v>0.5</v>
      </c>
      <c r="D18" s="2">
        <v>1.8</v>
      </c>
      <c r="E18" s="1">
        <f t="shared" si="0"/>
        <v>2.8</v>
      </c>
      <c r="F18" s="1">
        <f t="shared" si="11"/>
        <v>5.6</v>
      </c>
      <c r="G18" s="1">
        <v>0.55633021715069297</v>
      </c>
      <c r="H18" s="1">
        <v>0.53980244829124502</v>
      </c>
      <c r="I18" s="1">
        <v>0.53783580475627701</v>
      </c>
      <c r="J18" s="1">
        <f t="shared" si="12"/>
        <v>0.54837363964820696</v>
      </c>
      <c r="K18" s="1">
        <f t="shared" si="13"/>
        <v>0.6279511111941547</v>
      </c>
      <c r="L18" s="1">
        <f t="shared" si="4"/>
        <v>0.53770037565184103</v>
      </c>
      <c r="M18" s="1">
        <f t="shared" si="5"/>
        <v>0.53770037565184114</v>
      </c>
      <c r="N18" s="1">
        <f t="shared" si="14"/>
        <v>5.7417435764566322</v>
      </c>
      <c r="O18" s="1">
        <f t="shared" si="7"/>
        <v>5.7417435764566322</v>
      </c>
      <c r="P18">
        <f t="shared" si="8"/>
        <v>0.5604390486248928</v>
      </c>
      <c r="Q18">
        <f t="shared" si="9"/>
        <v>5.4512198315943143</v>
      </c>
      <c r="R18">
        <f t="shared" si="10"/>
        <v>1.3542910443598011E-4</v>
      </c>
    </row>
    <row r="19" spans="2:18">
      <c r="B19" s="1"/>
      <c r="C19" s="1">
        <v>0.5</v>
      </c>
      <c r="D19" s="2">
        <v>2</v>
      </c>
      <c r="E19" s="1">
        <f t="shared" si="0"/>
        <v>3</v>
      </c>
      <c r="F19" s="1">
        <f t="shared" si="11"/>
        <v>6</v>
      </c>
      <c r="G19" s="1">
        <v>0.57694064968799696</v>
      </c>
      <c r="H19" s="2">
        <v>0.56318138521407501</v>
      </c>
      <c r="I19" s="2">
        <v>0.561234007075742</v>
      </c>
      <c r="J19" s="1">
        <f t="shared" si="12"/>
        <v>0.57033475271871137</v>
      </c>
      <c r="K19" s="1">
        <f t="shared" si="13"/>
        <v>0.64991222426465911</v>
      </c>
      <c r="L19" s="1">
        <f t="shared" si="4"/>
        <v>0.56109985233918014</v>
      </c>
      <c r="M19" s="1">
        <f t="shared" si="5"/>
        <v>0.56109985233918014</v>
      </c>
      <c r="N19" s="1">
        <f t="shared" si="14"/>
        <v>6.1258192746792002</v>
      </c>
      <c r="O19" s="1">
        <f t="shared" si="7"/>
        <v>6.1258192746792002</v>
      </c>
      <c r="P19">
        <f t="shared" si="8"/>
        <v>0.58089013829217662</v>
      </c>
      <c r="Q19">
        <f t="shared" si="9"/>
        <v>5.8666660157662847</v>
      </c>
      <c r="R19">
        <f t="shared" si="10"/>
        <v>1.341547365618645E-4</v>
      </c>
    </row>
    <row r="20" spans="2:18">
      <c r="B20" s="1"/>
      <c r="C20" s="1">
        <v>0.5</v>
      </c>
      <c r="D20" s="2">
        <v>3</v>
      </c>
      <c r="E20" s="1">
        <f t="shared" si="0"/>
        <v>4</v>
      </c>
      <c r="F20" s="1">
        <f t="shared" si="11"/>
        <v>8</v>
      </c>
      <c r="G20" s="1">
        <v>0.66431573259677501</v>
      </c>
      <c r="H20" s="1">
        <v>0.65883655632429905</v>
      </c>
      <c r="I20" s="1">
        <v>0.65694300559315499</v>
      </c>
      <c r="J20" s="1">
        <f t="shared" si="12"/>
        <v>0.6619068004579548</v>
      </c>
      <c r="K20" s="1">
        <f t="shared" si="13"/>
        <v>0.74148427200390243</v>
      </c>
      <c r="L20" s="1">
        <f t="shared" si="4"/>
        <v>0.65681241854756056</v>
      </c>
      <c r="M20" s="1">
        <f t="shared" si="5"/>
        <v>0.65681241854756067</v>
      </c>
      <c r="N20" s="1">
        <f t="shared" si="14"/>
        <v>8.0607727385333163</v>
      </c>
      <c r="O20" s="1">
        <f t="shared" si="7"/>
        <v>8.0607727385333163</v>
      </c>
      <c r="P20">
        <f t="shared" si="8"/>
        <v>0.66711996871827217</v>
      </c>
      <c r="Q20">
        <f t="shared" si="9"/>
        <v>7.9232072943927347</v>
      </c>
      <c r="R20">
        <f t="shared" si="10"/>
        <v>1.3058704559443246E-4</v>
      </c>
    </row>
    <row r="21" spans="2:18">
      <c r="B21" s="1"/>
      <c r="C21" s="10">
        <v>0.5</v>
      </c>
      <c r="D21" s="10">
        <v>4</v>
      </c>
      <c r="E21" s="10">
        <f t="shared" si="0"/>
        <v>5</v>
      </c>
      <c r="F21" s="10">
        <f t="shared" si="11"/>
        <v>10</v>
      </c>
      <c r="G21" s="10">
        <v>0.73320227647226199</v>
      </c>
      <c r="H21" s="10">
        <v>0.73170279009543504</v>
      </c>
      <c r="I21" s="10">
        <v>0.729832693115402</v>
      </c>
      <c r="J21" s="10">
        <f t="shared" si="12"/>
        <v>0.73293559887942783</v>
      </c>
      <c r="K21" s="10">
        <f t="shared" si="13"/>
        <v>0.81251307042537557</v>
      </c>
      <c r="L21" s="1">
        <f t="shared" si="4"/>
        <v>0.7297036638221357</v>
      </c>
      <c r="M21" s="1">
        <f t="shared" si="5"/>
        <v>0.72970366382213581</v>
      </c>
      <c r="N21" s="10">
        <f t="shared" si="14"/>
        <v>10.008381434125772</v>
      </c>
      <c r="O21" s="10">
        <f t="shared" si="7"/>
        <v>10.008381434125772</v>
      </c>
      <c r="P21" s="11">
        <f t="shared" si="8"/>
        <v>0.73489986392716156</v>
      </c>
      <c r="Q21" s="11">
        <f t="shared" si="9"/>
        <v>9.9613450730657238</v>
      </c>
      <c r="R21">
        <f t="shared" si="10"/>
        <v>1.2902929326630286E-4</v>
      </c>
    </row>
    <row r="22" spans="2:18">
      <c r="B22" s="1"/>
      <c r="C22" s="1">
        <v>0.5</v>
      </c>
      <c r="D22" s="2">
        <v>5</v>
      </c>
      <c r="E22" s="1">
        <f t="shared" si="0"/>
        <v>6</v>
      </c>
      <c r="F22" s="1">
        <f t="shared" si="11"/>
        <v>12</v>
      </c>
      <c r="G22" s="1">
        <v>0.78994445933523005</v>
      </c>
      <c r="H22" s="1">
        <v>0.79072240082825596</v>
      </c>
      <c r="I22" s="1">
        <v>0.78886468583846303</v>
      </c>
      <c r="J22" s="1">
        <f t="shared" si="12"/>
        <v>0.79097035287136297</v>
      </c>
      <c r="K22" s="1">
        <f t="shared" si="13"/>
        <v>0.87054782441731071</v>
      </c>
      <c r="L22" s="1">
        <f t="shared" si="4"/>
        <v>0.78873647971422212</v>
      </c>
      <c r="M22" s="1">
        <f t="shared" si="5"/>
        <v>0.78873647971422212</v>
      </c>
      <c r="N22" s="1">
        <f t="shared" si="14"/>
        <v>11.961386981978466</v>
      </c>
      <c r="O22" s="1">
        <f t="shared" si="7"/>
        <v>11.961386981978466</v>
      </c>
      <c r="P22">
        <f t="shared" si="8"/>
        <v>0.79075011235812509</v>
      </c>
      <c r="Q22">
        <f t="shared" si="9"/>
        <v>11.990656067962485</v>
      </c>
      <c r="R22">
        <f t="shared" si="10"/>
        <v>1.2820612424091493E-4</v>
      </c>
    </row>
    <row r="23" spans="2:18">
      <c r="B23" s="1"/>
      <c r="C23" s="1">
        <v>0.5</v>
      </c>
      <c r="D23" s="2">
        <v>6</v>
      </c>
      <c r="E23" s="1">
        <f t="shared" si="0"/>
        <v>7</v>
      </c>
      <c r="F23" s="1">
        <f t="shared" si="11"/>
        <v>14</v>
      </c>
      <c r="G23" s="1">
        <v>0.83814111350338805</v>
      </c>
      <c r="H23" s="1">
        <v>0.84037952025607399</v>
      </c>
      <c r="I23" s="1">
        <v>0.83852915388397098</v>
      </c>
      <c r="J23" s="1">
        <f t="shared" si="12"/>
        <v>0.84003803822233147</v>
      </c>
      <c r="K23" s="1">
        <f t="shared" si="13"/>
        <v>0.91961550976827922</v>
      </c>
      <c r="L23" s="1">
        <f t="shared" si="4"/>
        <v>0.83840143655796551</v>
      </c>
      <c r="M23" s="1">
        <f t="shared" si="5"/>
        <v>0.83840143655796562</v>
      </c>
      <c r="N23" s="1">
        <f t="shared" si="14"/>
        <v>13.916816998444013</v>
      </c>
      <c r="O23" s="1">
        <f t="shared" si="7"/>
        <v>13.916816998444013</v>
      </c>
      <c r="P23">
        <f t="shared" si="8"/>
        <v>0.83824820659428345</v>
      </c>
      <c r="Q23">
        <f t="shared" si="9"/>
        <v>14.015027223421781</v>
      </c>
      <c r="R23">
        <f t="shared" si="10"/>
        <v>1.2771732600547203E-4</v>
      </c>
    </row>
    <row r="24" spans="2:18">
      <c r="B24" s="1"/>
      <c r="C24" s="1">
        <v>0.5</v>
      </c>
      <c r="D24" s="2">
        <v>7</v>
      </c>
      <c r="E24" s="1">
        <f t="shared" si="0"/>
        <v>8</v>
      </c>
      <c r="F24" s="1">
        <f t="shared" si="11"/>
        <v>16</v>
      </c>
      <c r="G24" s="1">
        <v>0.88001123935778902</v>
      </c>
      <c r="H24" s="1">
        <v>0.883264699289949</v>
      </c>
      <c r="I24" s="1">
        <v>0.88141905623614503</v>
      </c>
      <c r="J24" s="1">
        <f t="shared" si="12"/>
        <v>0.8825424006106064</v>
      </c>
      <c r="K24" s="1">
        <f t="shared" si="13"/>
        <v>0.96211987215655403</v>
      </c>
      <c r="L24" s="1">
        <f t="shared" si="4"/>
        <v>0.88129165318422775</v>
      </c>
      <c r="M24" s="1">
        <f t="shared" si="5"/>
        <v>0.88129165318422775</v>
      </c>
      <c r="N24" s="1">
        <f t="shared" si="14"/>
        <v>15.87327447912684</v>
      </c>
      <c r="O24" s="1">
        <f t="shared" si="7"/>
        <v>15.87327447912684</v>
      </c>
      <c r="P24">
        <f t="shared" si="8"/>
        <v>0.87957027551929456</v>
      </c>
      <c r="Q24">
        <f t="shared" si="9"/>
        <v>16.036347915766612</v>
      </c>
      <c r="R24">
        <f t="shared" si="10"/>
        <v>1.2740305191727419E-4</v>
      </c>
    </row>
    <row r="25" spans="2:18">
      <c r="B25" s="1"/>
      <c r="C25" s="1">
        <v>0.5</v>
      </c>
      <c r="D25" s="2">
        <v>8</v>
      </c>
      <c r="E25" s="1">
        <f t="shared" si="0"/>
        <v>9</v>
      </c>
      <c r="F25" s="1">
        <f t="shared" si="11"/>
        <v>18</v>
      </c>
      <c r="G25" s="1">
        <v>0.91701410811024098</v>
      </c>
      <c r="H25" s="1">
        <v>0.92101650200960605</v>
      </c>
      <c r="I25" s="1">
        <v>0.91917407651195904</v>
      </c>
      <c r="J25" s="1">
        <f t="shared" si="12"/>
        <v>0.92003390528477114</v>
      </c>
      <c r="K25" s="1">
        <f t="shared" si="13"/>
        <v>0.99961137683071888</v>
      </c>
      <c r="L25" s="1">
        <f t="shared" si="4"/>
        <v>0.91904688759009934</v>
      </c>
      <c r="M25" s="1">
        <f t="shared" si="5"/>
        <v>0.91904688759009945</v>
      </c>
      <c r="N25" s="1">
        <f t="shared" si="14"/>
        <v>17.830041961212036</v>
      </c>
      <c r="O25" s="1">
        <f t="shared" si="7"/>
        <v>17.830041961212036</v>
      </c>
      <c r="P25">
        <f t="shared" si="8"/>
        <v>0.91613917296053637</v>
      </c>
      <c r="Q25">
        <f t="shared" si="9"/>
        <v>18.055650385654683</v>
      </c>
      <c r="R25">
        <f t="shared" si="10"/>
        <v>1.2718892185969999E-4</v>
      </c>
    </row>
    <row r="26" spans="2:18">
      <c r="B26" s="1"/>
      <c r="C26" s="1">
        <v>0.5</v>
      </c>
      <c r="D26" s="2">
        <v>9</v>
      </c>
      <c r="E26" s="1">
        <f t="shared" si="0"/>
        <v>10</v>
      </c>
      <c r="F26" s="1">
        <f t="shared" si="11"/>
        <v>20</v>
      </c>
      <c r="G26" s="1">
        <v>0.95015866301353702</v>
      </c>
      <c r="H26" s="1">
        <v>0.954739594141229</v>
      </c>
      <c r="I26" s="1">
        <v>0.95289945988951896</v>
      </c>
      <c r="J26" s="1">
        <f t="shared" si="12"/>
        <v>0.95357119903207932</v>
      </c>
      <c r="K26" s="1">
        <f t="shared" si="13"/>
        <v>1.0331486705780271</v>
      </c>
      <c r="L26" s="1">
        <f t="shared" si="4"/>
        <v>0.95277242347321034</v>
      </c>
      <c r="M26" s="1">
        <f t="shared" si="5"/>
        <v>0.95277242347321034</v>
      </c>
      <c r="N26" s="1">
        <f t="shared" si="14"/>
        <v>19.786729297046939</v>
      </c>
      <c r="O26" s="1">
        <f t="shared" si="7"/>
        <v>19.786729297046939</v>
      </c>
      <c r="P26">
        <f t="shared" si="8"/>
        <v>0.94893645069360533</v>
      </c>
      <c r="Q26">
        <f t="shared" si="9"/>
        <v>20.073547329453881</v>
      </c>
      <c r="R26">
        <f t="shared" si="10"/>
        <v>1.270364163086235E-4</v>
      </c>
    </row>
    <row r="27" spans="2:18">
      <c r="B27" s="1"/>
      <c r="C27" s="1">
        <v>0.5</v>
      </c>
      <c r="D27" s="2">
        <v>10</v>
      </c>
      <c r="E27" s="1">
        <f t="shared" si="0"/>
        <v>11</v>
      </c>
      <c r="F27" s="1">
        <f t="shared" si="11"/>
        <v>22</v>
      </c>
      <c r="G27" s="1">
        <v>0.98017075756424699</v>
      </c>
      <c r="H27" s="1">
        <v>0.98521502722535703</v>
      </c>
      <c r="I27" s="1">
        <v>0.98337658276800999</v>
      </c>
      <c r="J27" s="1">
        <f t="shared" si="12"/>
        <v>0.98390937151775071</v>
      </c>
      <c r="K27" s="1">
        <f t="shared" si="13"/>
        <v>1.0634868430636983</v>
      </c>
      <c r="L27" s="1">
        <f t="shared" si="4"/>
        <v>0.98324965883624038</v>
      </c>
      <c r="M27" s="1">
        <f t="shared" si="5"/>
        <v>0.98324965883624049</v>
      </c>
      <c r="N27" s="1">
        <f t="shared" si="14"/>
        <v>21.743117077117667</v>
      </c>
      <c r="O27" s="1">
        <f t="shared" si="7"/>
        <v>21.743117077117667</v>
      </c>
      <c r="P27">
        <f t="shared" si="8"/>
        <v>0.97866787326692961</v>
      </c>
      <c r="Q27">
        <f t="shared" si="9"/>
        <v>22.090425773510045</v>
      </c>
      <c r="R27">
        <f t="shared" si="10"/>
        <v>1.2692393176960692E-4</v>
      </c>
    </row>
    <row r="28" spans="2:18">
      <c r="B28" s="1"/>
      <c r="C28" s="1">
        <v>0.5</v>
      </c>
      <c r="D28" s="2">
        <v>20</v>
      </c>
      <c r="E28" s="1">
        <f t="shared" si="0"/>
        <v>21</v>
      </c>
      <c r="F28" s="1">
        <f t="shared" si="11"/>
        <v>42</v>
      </c>
      <c r="G28" s="1">
        <v>1.1842237055576901</v>
      </c>
      <c r="H28" s="1">
        <v>1.19151576802772</v>
      </c>
      <c r="I28" s="1">
        <v>1.1896831269166199</v>
      </c>
      <c r="J28" s="1">
        <f t="shared" si="12"/>
        <v>1.1897371907883914</v>
      </c>
      <c r="K28" s="1">
        <f t="shared" si="13"/>
        <v>1.269314662334339</v>
      </c>
      <c r="L28" s="1">
        <f t="shared" si="4"/>
        <v>1.1895565893715285</v>
      </c>
      <c r="M28" s="1">
        <f t="shared" si="5"/>
        <v>1.1895565893715283</v>
      </c>
      <c r="N28" s="1">
        <f t="shared" si="14"/>
        <v>41.278776991351485</v>
      </c>
      <c r="O28" s="1">
        <f t="shared" si="7"/>
        <v>41.278776991351485</v>
      </c>
      <c r="P28">
        <f t="shared" si="8"/>
        <v>1.1815904336615022</v>
      </c>
      <c r="Q28">
        <f t="shared" si="9"/>
        <v>42.235334599362865</v>
      </c>
      <c r="R28">
        <f t="shared" si="10"/>
        <v>1.2653754509139858E-4</v>
      </c>
    </row>
    <row r="29" spans="2:18">
      <c r="B29" s="1"/>
      <c r="C29" s="1">
        <v>0.5</v>
      </c>
      <c r="D29" s="2">
        <v>30</v>
      </c>
      <c r="E29" s="1">
        <f t="shared" si="0"/>
        <v>31</v>
      </c>
      <c r="F29" s="1">
        <f t="shared" si="11"/>
        <v>62</v>
      </c>
      <c r="G29" s="1">
        <v>1.3073059987379001</v>
      </c>
      <c r="H29" s="1">
        <v>1.3155827564674301</v>
      </c>
      <c r="I29" s="1">
        <v>1.3137512960175399</v>
      </c>
      <c r="J29" s="1">
        <f t="shared" si="12"/>
        <v>1.3137076763689122</v>
      </c>
      <c r="K29" s="1">
        <f t="shared" si="13"/>
        <v>1.3932851479148598</v>
      </c>
      <c r="L29" s="1">
        <f t="shared" si="4"/>
        <v>1.3136248370951211</v>
      </c>
      <c r="M29" s="1">
        <f t="shared" si="5"/>
        <v>1.3136248370951213</v>
      </c>
      <c r="N29" s="1">
        <f t="shared" si="14"/>
        <v>60.765544232376783</v>
      </c>
      <c r="O29" s="1">
        <f t="shared" si="7"/>
        <v>60.765544232376783</v>
      </c>
      <c r="P29">
        <f t="shared" si="8"/>
        <v>1.3045236136618945</v>
      </c>
      <c r="Q29">
        <f t="shared" si="9"/>
        <v>62.366303587422941</v>
      </c>
      <c r="R29">
        <f t="shared" si="10"/>
        <v>1.2645892241880397E-4</v>
      </c>
    </row>
    <row r="30" spans="2:18">
      <c r="B30" s="1"/>
      <c r="C30" s="1">
        <v>0.5</v>
      </c>
      <c r="D30" s="2">
        <v>40</v>
      </c>
      <c r="E30" s="1">
        <f t="shared" si="0"/>
        <v>41</v>
      </c>
      <c r="F30" s="1">
        <f t="shared" si="11"/>
        <v>82</v>
      </c>
      <c r="G30" s="1">
        <v>1.3956960448844999</v>
      </c>
      <c r="H30" s="1">
        <v>1.40461241465403</v>
      </c>
      <c r="I30" s="1">
        <v>1.4027813825115401</v>
      </c>
      <c r="J30" s="1">
        <f t="shared" si="12"/>
        <v>1.4027023020406042</v>
      </c>
      <c r="K30" s="1">
        <f t="shared" si="13"/>
        <v>1.4822797735865521</v>
      </c>
      <c r="L30" s="1">
        <f t="shared" si="4"/>
        <v>1.4026549521121823</v>
      </c>
      <c r="M30" s="1">
        <f t="shared" si="5"/>
        <v>1.4026549521121827</v>
      </c>
      <c r="N30" s="1">
        <f t="shared" si="14"/>
        <v>80.214832467171689</v>
      </c>
      <c r="O30" s="1">
        <f t="shared" si="7"/>
        <v>80.214832467171689</v>
      </c>
      <c r="P30">
        <f t="shared" si="8"/>
        <v>1.3929856244788354</v>
      </c>
      <c r="Q30">
        <f t="shared" si="9"/>
        <v>82.493544600964384</v>
      </c>
      <c r="R30">
        <f t="shared" si="10"/>
        <v>1.2643039935777978E-4</v>
      </c>
    </row>
    <row r="31" spans="2:18">
      <c r="B31" s="1"/>
      <c r="C31" s="1">
        <v>0.5</v>
      </c>
      <c r="D31" s="2">
        <v>50</v>
      </c>
      <c r="E31" s="1">
        <f t="shared" si="0"/>
        <v>51</v>
      </c>
      <c r="F31" s="1">
        <f t="shared" si="11"/>
        <v>102</v>
      </c>
      <c r="G31" s="1">
        <v>1.46470679756211</v>
      </c>
      <c r="H31" s="1">
        <v>1.4741012174158099</v>
      </c>
      <c r="I31" s="1">
        <v>1.47227038737532</v>
      </c>
      <c r="J31" s="1">
        <f t="shared" si="12"/>
        <v>1.4721745697996425</v>
      </c>
      <c r="K31" s="1">
        <f t="shared" si="13"/>
        <v>1.5517520413455901</v>
      </c>
      <c r="L31" s="1">
        <f t="shared" si="4"/>
        <v>1.4721439704351271</v>
      </c>
      <c r="M31" s="1">
        <f t="shared" si="5"/>
        <v>1.4721439704351271</v>
      </c>
      <c r="N31" s="1">
        <f t="shared" si="14"/>
        <v>99.634861148721839</v>
      </c>
      <c r="O31" s="1">
        <f t="shared" si="7"/>
        <v>99.634861148721839</v>
      </c>
      <c r="P31">
        <f t="shared" si="8"/>
        <v>1.4621337099212868</v>
      </c>
      <c r="Q31">
        <f t="shared" si="9"/>
        <v>102.61925187906375</v>
      </c>
      <c r="R31">
        <f t="shared" si="10"/>
        <v>1.2641694019288607E-4</v>
      </c>
    </row>
    <row r="33" spans="2:2">
      <c r="B33" s="1"/>
    </row>
  </sheetData>
  <phoneticPr fontId="1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4A4A-EB6B-4D3B-BA5A-F3C71B25FB9D}">
  <dimension ref="B1:U33"/>
  <sheetViews>
    <sheetView topLeftCell="K28" workbookViewId="0">
      <selection activeCell="J1" activeCellId="1" sqref="F1:F1048576 J1:J1048576"/>
    </sheetView>
  </sheetViews>
  <sheetFormatPr defaultRowHeight="18.75"/>
  <cols>
    <col min="7" max="7" width="10.75" customWidth="1"/>
    <col min="9" max="9" width="11.125" customWidth="1"/>
    <col min="10" max="10" width="12.875" customWidth="1"/>
    <col min="13" max="13" width="13.375" bestFit="1" customWidth="1"/>
    <col min="15" max="15" width="13.375" bestFit="1" customWidth="1"/>
    <col min="16" max="16" width="12.75" bestFit="1" customWidth="1"/>
    <col min="17" max="17" width="17.375" bestFit="1" customWidth="1"/>
    <col min="18" max="18" width="12.75" bestFit="1" customWidth="1"/>
    <col min="19" max="19" width="12.75" customWidth="1"/>
  </cols>
  <sheetData>
    <row r="1" spans="2:21" ht="56.25">
      <c r="B1" s="1"/>
      <c r="C1" s="3" t="s">
        <v>5</v>
      </c>
      <c r="D1" s="3" t="s">
        <v>0</v>
      </c>
      <c r="E1" s="3" t="s">
        <v>2</v>
      </c>
      <c r="F1" s="3" t="s">
        <v>4</v>
      </c>
      <c r="G1" s="12" t="s">
        <v>32</v>
      </c>
      <c r="H1" s="12" t="s">
        <v>33</v>
      </c>
      <c r="I1" s="12" t="s">
        <v>37</v>
      </c>
      <c r="J1" s="12" t="s">
        <v>38</v>
      </c>
      <c r="K1" s="3" t="s">
        <v>1</v>
      </c>
      <c r="L1" s="3" t="s">
        <v>3</v>
      </c>
      <c r="M1" s="3" t="s">
        <v>6</v>
      </c>
      <c r="N1" s="3" t="s">
        <v>9</v>
      </c>
      <c r="O1" s="3" t="s">
        <v>39</v>
      </c>
      <c r="P1" s="3" t="s">
        <v>7</v>
      </c>
      <c r="Q1" s="3" t="s">
        <v>14</v>
      </c>
      <c r="R1" s="7" t="s">
        <v>15</v>
      </c>
      <c r="S1" s="3" t="s">
        <v>22</v>
      </c>
      <c r="T1" s="3" t="s">
        <v>23</v>
      </c>
    </row>
    <row r="2" spans="2:21">
      <c r="B2" s="1"/>
      <c r="C2" s="1">
        <v>0.5</v>
      </c>
      <c r="D2" s="2">
        <v>1E-3</v>
      </c>
      <c r="E2" s="1">
        <f t="shared" ref="E2:E31" si="0">2*C2+D2</f>
        <v>1.0009999999999999</v>
      </c>
      <c r="F2" s="1">
        <f>E2/C2</f>
        <v>2.0019999999999998</v>
      </c>
      <c r="G2" s="1">
        <v>0.28562187291609897</v>
      </c>
      <c r="H2" s="1">
        <v>2.9719651697011101E-2</v>
      </c>
      <c r="I2" s="1">
        <v>1.51448036491219E-2</v>
      </c>
      <c r="J2" s="1">
        <v>1.42670791948044E-2</v>
      </c>
      <c r="K2" s="1">
        <f>LN(F2)/PI()</f>
        <v>0.22095375098991607</v>
      </c>
      <c r="L2" s="1">
        <f>1/PI()*(LN(F2)+1/4)</f>
        <v>0.30053122253586373</v>
      </c>
      <c r="M2" s="1">
        <f>LN((E2+SQRT((E2-2*C2)*(E2+2*C2)))/(2*C2))/PI()</f>
        <v>1.4234064864268585E-2</v>
      </c>
      <c r="N2" s="1">
        <f>1/PI()*(LN(F2*0.5*(1+SQRT(1-4*(1/F2)^2))))</f>
        <v>1.4234064864268247E-2</v>
      </c>
      <c r="O2" s="1">
        <f>EXP(PI()*J2)</f>
        <v>1.0458410049639453</v>
      </c>
      <c r="P2" s="1">
        <f>EXP(G2*PI())</f>
        <v>2.4529897277931356</v>
      </c>
      <c r="Q2" s="1">
        <f>EXP(G2*PI())</f>
        <v>2.4529897277931356</v>
      </c>
      <c r="R2">
        <f>1/PI()*LN(0.9649*F2+0.4129)</f>
        <v>0.27124061442474845</v>
      </c>
      <c r="S2">
        <f>EXP(H2*PI())</f>
        <v>1.0978646209401977</v>
      </c>
      <c r="T2">
        <f>SQRT((I2-M2)^2)</f>
        <v>9.107387848533155E-4</v>
      </c>
      <c r="U2">
        <f>SUM(T2:T31)</f>
        <v>6.1332563241939114E-3</v>
      </c>
    </row>
    <row r="3" spans="2:21">
      <c r="B3" s="1"/>
      <c r="C3" s="1">
        <v>0.5</v>
      </c>
      <c r="D3" s="2">
        <v>0.02</v>
      </c>
      <c r="E3" s="1">
        <f t="shared" si="0"/>
        <v>1.02</v>
      </c>
      <c r="F3" s="1">
        <f t="shared" ref="F3:F4" si="1">E3/C3</f>
        <v>2.04</v>
      </c>
      <c r="G3" s="1">
        <v>0.28965206353807799</v>
      </c>
      <c r="H3" s="1">
        <v>6.8151701285934299E-2</v>
      </c>
      <c r="I3" s="1">
        <v>6.4262288267717502E-2</v>
      </c>
      <c r="J3" s="1">
        <v>6.35629195920729E-2</v>
      </c>
      <c r="K3" s="1">
        <f t="shared" ref="K3:K4" si="2">LN(F3)/PI()</f>
        <v>0.22693897219343862</v>
      </c>
      <c r="L3" s="1">
        <f t="shared" ref="L3:L4" si="3">1/PI()*(LN(F3)+1/4)</f>
        <v>0.3065164437393863</v>
      </c>
      <c r="M3" s="1">
        <f t="shared" ref="M3:M31" si="4">LN((E3+SQRT((E3-2*C3)*(E3+2*C3)))/(2*C3))/PI()</f>
        <v>6.3556348583340708E-2</v>
      </c>
      <c r="N3" s="1">
        <f t="shared" ref="N3:N31" si="5">1/PI()*(LN(F3*0.5*(1+SQRT(1-4*(1/F3)^2))))</f>
        <v>6.3556348583340708E-2</v>
      </c>
      <c r="O3" s="1">
        <f t="shared" ref="O3:O31" si="6">EXP(PI()*J3)</f>
        <v>1.2210227182626321</v>
      </c>
      <c r="P3" s="1">
        <f t="shared" ref="P3:P4" si="7">EXP(G3*PI())</f>
        <v>2.4842450110820251</v>
      </c>
      <c r="Q3" s="1">
        <f t="shared" ref="Q3:Q31" si="8">EXP(G3*PI())</f>
        <v>2.4842450110820251</v>
      </c>
      <c r="R3">
        <f t="shared" ref="R3:R31" si="9">1/PI()*LN(0.9649*F3+0.4129)</f>
        <v>0.27617994213863623</v>
      </c>
      <c r="S3">
        <f t="shared" ref="S3:S31" si="10">EXP(H3*PI())</f>
        <v>1.2387525734159597</v>
      </c>
      <c r="T3">
        <f t="shared" ref="T3:T31" si="11">SQRT((I3-M3)^2)</f>
        <v>7.05939684376794E-4</v>
      </c>
      <c r="U3">
        <f>AVERAGE(T2:T31)</f>
        <v>2.0444187747313037E-4</v>
      </c>
    </row>
    <row r="4" spans="2:21">
      <c r="B4" s="1"/>
      <c r="C4" s="1">
        <v>0.5</v>
      </c>
      <c r="D4" s="2">
        <v>0.05</v>
      </c>
      <c r="E4" s="1">
        <f t="shared" si="0"/>
        <v>1.05</v>
      </c>
      <c r="F4" s="1">
        <f t="shared" si="1"/>
        <v>2.1</v>
      </c>
      <c r="G4" s="1">
        <v>0.29594478702658999</v>
      </c>
      <c r="H4" s="1">
        <v>0.106228221896951</v>
      </c>
      <c r="I4" s="1">
        <v>0.100680934066725</v>
      </c>
      <c r="J4" s="1">
        <v>0.10024787435007899</v>
      </c>
      <c r="K4" s="1">
        <f t="shared" si="2"/>
        <v>0.23616599175631198</v>
      </c>
      <c r="L4" s="1">
        <f t="shared" si="3"/>
        <v>0.31574346330225966</v>
      </c>
      <c r="M4" s="1">
        <f t="shared" si="4"/>
        <v>0.10024366343102883</v>
      </c>
      <c r="N4" s="1">
        <f t="shared" si="5"/>
        <v>0.10024366343102885</v>
      </c>
      <c r="O4" s="1">
        <f t="shared" si="6"/>
        <v>1.3701743377775852</v>
      </c>
      <c r="P4" s="1">
        <f t="shared" si="7"/>
        <v>2.5338451441161971</v>
      </c>
      <c r="Q4" s="1">
        <f t="shared" si="8"/>
        <v>2.5338451441161971</v>
      </c>
      <c r="R4">
        <f t="shared" si="9"/>
        <v>0.28382610837843852</v>
      </c>
      <c r="S4">
        <f t="shared" si="10"/>
        <v>1.3961602660554302</v>
      </c>
      <c r="T4">
        <f t="shared" si="11"/>
        <v>4.3727063569616587E-4</v>
      </c>
    </row>
    <row r="5" spans="2:21">
      <c r="B5" s="1"/>
      <c r="C5" s="1">
        <v>0.5</v>
      </c>
      <c r="D5" s="2">
        <v>0.1</v>
      </c>
      <c r="E5" s="1">
        <f t="shared" si="0"/>
        <v>1.1000000000000001</v>
      </c>
      <c r="F5" s="1">
        <f>E5/C5</f>
        <v>2.2000000000000002</v>
      </c>
      <c r="G5" s="1">
        <v>0.306242164291677</v>
      </c>
      <c r="H5" s="1">
        <v>0.14615527549276799</v>
      </c>
      <c r="I5" s="1">
        <v>0.141503714755189</v>
      </c>
      <c r="J5" s="1">
        <v>0.14119523385225699</v>
      </c>
      <c r="K5" s="1">
        <f>LN(F5)/PI()</f>
        <v>0.25097377263832293</v>
      </c>
      <c r="L5" s="1">
        <f>1/PI()*(LN(F5)+1/4)</f>
        <v>0.33055124418427057</v>
      </c>
      <c r="M5" s="1">
        <f t="shared" si="4"/>
        <v>0.14119216056806877</v>
      </c>
      <c r="N5" s="1">
        <f t="shared" si="5"/>
        <v>0.14119216056806883</v>
      </c>
      <c r="O5" s="1">
        <f t="shared" si="6"/>
        <v>1.5582726145559993</v>
      </c>
      <c r="P5" s="1">
        <f>EXP(G5*PI())</f>
        <v>2.6171557423306622</v>
      </c>
      <c r="Q5" s="1">
        <f t="shared" si="8"/>
        <v>2.6171557423306622</v>
      </c>
      <c r="R5">
        <f t="shared" si="9"/>
        <v>0.29617520418655552</v>
      </c>
      <c r="S5">
        <f t="shared" si="10"/>
        <v>1.5827444593232638</v>
      </c>
      <c r="T5">
        <f t="shared" si="11"/>
        <v>3.1155418712022764E-4</v>
      </c>
    </row>
    <row r="6" spans="2:21">
      <c r="B6" s="1"/>
      <c r="C6" s="1">
        <v>0.5</v>
      </c>
      <c r="D6" s="2">
        <v>0.2</v>
      </c>
      <c r="E6" s="1">
        <f t="shared" si="0"/>
        <v>1.2</v>
      </c>
      <c r="F6" s="1">
        <f t="shared" ref="F6:F31" si="12">E6/C6</f>
        <v>2.4</v>
      </c>
      <c r="G6" s="1">
        <v>0.32616119859228998</v>
      </c>
      <c r="H6" s="1">
        <v>0.20181741578451201</v>
      </c>
      <c r="I6" s="1">
        <v>0.19833572308491401</v>
      </c>
      <c r="J6" s="1">
        <v>0.19810645064048199</v>
      </c>
      <c r="K6" s="1">
        <f t="shared" ref="K6:K31" si="13">LN(F6)/PI()</f>
        <v>0.2786703541445868</v>
      </c>
      <c r="L6" s="1">
        <f t="shared" ref="L6:L31" si="14">1/PI()*(LN(F6)+1/4)</f>
        <v>0.35824782569053448</v>
      </c>
      <c r="M6" s="1">
        <f t="shared" si="4"/>
        <v>0.19810413772251015</v>
      </c>
      <c r="N6" s="1">
        <f t="shared" si="5"/>
        <v>0.19810413772251018</v>
      </c>
      <c r="O6" s="1">
        <f t="shared" si="6"/>
        <v>1.8633384974979958</v>
      </c>
      <c r="P6" s="1">
        <f t="shared" ref="P6:P31" si="15">EXP(G6*PI())</f>
        <v>2.7861636823804656</v>
      </c>
      <c r="Q6" s="1">
        <f t="shared" si="8"/>
        <v>2.7861636823804656</v>
      </c>
      <c r="R6">
        <f t="shared" si="9"/>
        <v>0.3195228525430871</v>
      </c>
      <c r="S6">
        <f t="shared" si="10"/>
        <v>1.8851890559323532</v>
      </c>
      <c r="T6">
        <f t="shared" si="11"/>
        <v>2.3158536240386329E-4</v>
      </c>
    </row>
    <row r="7" spans="2:21">
      <c r="B7" s="1"/>
      <c r="C7" s="1">
        <v>0.5</v>
      </c>
      <c r="D7" s="2">
        <v>0.3</v>
      </c>
      <c r="E7" s="1">
        <f t="shared" si="0"/>
        <v>1.3</v>
      </c>
      <c r="F7" s="1">
        <f t="shared" si="12"/>
        <v>2.6</v>
      </c>
      <c r="G7" s="1">
        <v>0.34523766884678803</v>
      </c>
      <c r="H7" s="1">
        <v>0.24394343798808499</v>
      </c>
      <c r="I7" s="1">
        <v>0.24097949954199399</v>
      </c>
      <c r="J7" s="1">
        <v>0.24078207371746299</v>
      </c>
      <c r="K7" s="1">
        <f t="shared" si="13"/>
        <v>0.30414873931399261</v>
      </c>
      <c r="L7" s="1">
        <f t="shared" si="14"/>
        <v>0.3837262108599403</v>
      </c>
      <c r="M7" s="1">
        <f t="shared" si="4"/>
        <v>0.2407800737605523</v>
      </c>
      <c r="N7" s="1">
        <f t="shared" si="5"/>
        <v>0.2407800737605523</v>
      </c>
      <c r="O7" s="1">
        <f t="shared" si="6"/>
        <v>2.1306757733920376</v>
      </c>
      <c r="P7" s="1">
        <f t="shared" si="15"/>
        <v>2.9582448139231063</v>
      </c>
      <c r="Q7" s="1">
        <f t="shared" si="8"/>
        <v>2.9582448139231063</v>
      </c>
      <c r="R7">
        <f t="shared" si="9"/>
        <v>0.3412743855343035</v>
      </c>
      <c r="S7">
        <f t="shared" si="10"/>
        <v>2.1519424786163408</v>
      </c>
      <c r="T7">
        <f t="shared" si="11"/>
        <v>1.9942578144169221E-4</v>
      </c>
    </row>
    <row r="8" spans="2:21">
      <c r="B8" s="1"/>
      <c r="C8" s="1">
        <v>0.5</v>
      </c>
      <c r="D8" s="2">
        <v>0.4</v>
      </c>
      <c r="E8" s="1">
        <f t="shared" si="0"/>
        <v>1.4</v>
      </c>
      <c r="F8" s="1">
        <f t="shared" si="12"/>
        <v>2.8</v>
      </c>
      <c r="G8" s="1">
        <v>0.36352390974186799</v>
      </c>
      <c r="H8" s="1">
        <v>0.27884210769248902</v>
      </c>
      <c r="I8" s="1">
        <v>0.27616102116186197</v>
      </c>
      <c r="J8" s="1">
        <v>0.275981184457745</v>
      </c>
      <c r="K8" s="1">
        <f t="shared" si="13"/>
        <v>0.32773803949555536</v>
      </c>
      <c r="L8" s="1">
        <f t="shared" si="14"/>
        <v>0.40731551104150304</v>
      </c>
      <c r="M8" s="1">
        <f t="shared" si="4"/>
        <v>0.27597935890888214</v>
      </c>
      <c r="N8" s="1">
        <f t="shared" si="5"/>
        <v>0.2759793589088822</v>
      </c>
      <c r="O8" s="1">
        <f t="shared" si="6"/>
        <v>2.3798095455933854</v>
      </c>
      <c r="P8" s="1">
        <f t="shared" si="15"/>
        <v>3.1331661545365868</v>
      </c>
      <c r="Q8" s="1">
        <f t="shared" si="8"/>
        <v>3.1331661545365868</v>
      </c>
      <c r="R8">
        <f t="shared" si="9"/>
        <v>0.36163413901882319</v>
      </c>
      <c r="S8">
        <f t="shared" si="10"/>
        <v>2.4012953406806923</v>
      </c>
      <c r="T8">
        <f t="shared" si="11"/>
        <v>1.8166225297983063E-4</v>
      </c>
    </row>
    <row r="9" spans="2:21">
      <c r="B9" s="1"/>
      <c r="C9" s="1">
        <v>0.5</v>
      </c>
      <c r="D9" s="2">
        <v>0.5</v>
      </c>
      <c r="E9" s="1">
        <f t="shared" si="0"/>
        <v>1.5</v>
      </c>
      <c r="F9" s="1">
        <f t="shared" si="12"/>
        <v>3</v>
      </c>
      <c r="G9" s="1">
        <v>0.38106033984539101</v>
      </c>
      <c r="H9" s="1">
        <v>0.309022478289529</v>
      </c>
      <c r="I9" s="1">
        <v>0.306519303818859</v>
      </c>
      <c r="J9" s="1">
        <v>0.30635067639860197</v>
      </c>
      <c r="K9" s="1">
        <f t="shared" si="13"/>
        <v>0.34969915256605982</v>
      </c>
      <c r="L9" s="1">
        <f t="shared" si="14"/>
        <v>0.42927662411200751</v>
      </c>
      <c r="M9" s="1">
        <f t="shared" si="4"/>
        <v>0.30634896253003313</v>
      </c>
      <c r="N9" s="1">
        <f t="shared" si="5"/>
        <v>0.30634896253003313</v>
      </c>
      <c r="O9" s="1">
        <f t="shared" si="6"/>
        <v>2.6180480850077861</v>
      </c>
      <c r="P9" s="1">
        <f t="shared" si="15"/>
        <v>3.3106229173396233</v>
      </c>
      <c r="Q9" s="1">
        <f t="shared" si="8"/>
        <v>3.3106229173396233</v>
      </c>
      <c r="R9">
        <f t="shared" si="9"/>
        <v>0.38076955950956615</v>
      </c>
      <c r="S9">
        <f t="shared" si="10"/>
        <v>2.6401157148718126</v>
      </c>
      <c r="T9">
        <f t="shared" si="11"/>
        <v>1.7034128882587041E-4</v>
      </c>
    </row>
    <row r="10" spans="2:21">
      <c r="B10" s="1"/>
      <c r="C10" s="1">
        <v>0.5</v>
      </c>
      <c r="D10" s="2">
        <v>0.6</v>
      </c>
      <c r="E10" s="1">
        <f t="shared" si="0"/>
        <v>1.6</v>
      </c>
      <c r="F10" s="1">
        <f t="shared" si="12"/>
        <v>3.2</v>
      </c>
      <c r="G10" s="1">
        <v>0.39788310533160598</v>
      </c>
      <c r="H10" s="1">
        <v>0.33580384450274198</v>
      </c>
      <c r="I10" s="1">
        <v>0.333422737862903</v>
      </c>
      <c r="J10" s="1">
        <v>0.33326187415022901</v>
      </c>
      <c r="K10" s="1">
        <f t="shared" si="13"/>
        <v>0.37024240188383023</v>
      </c>
      <c r="L10" s="1">
        <f t="shared" si="14"/>
        <v>0.44981987342977792</v>
      </c>
      <c r="M10" s="1">
        <f t="shared" si="4"/>
        <v>0.33326023786274556</v>
      </c>
      <c r="N10" s="1">
        <f t="shared" si="5"/>
        <v>0.33326023786274561</v>
      </c>
      <c r="O10" s="1">
        <f t="shared" si="6"/>
        <v>2.8490142451386169</v>
      </c>
      <c r="P10" s="1">
        <f t="shared" si="15"/>
        <v>3.4902963292250928</v>
      </c>
      <c r="Q10" s="1">
        <f t="shared" si="8"/>
        <v>3.4902963292250928</v>
      </c>
      <c r="R10">
        <f t="shared" si="9"/>
        <v>0.39881958204234624</v>
      </c>
      <c r="S10">
        <f t="shared" si="10"/>
        <v>2.8718570921205981</v>
      </c>
      <c r="T10">
        <f t="shared" si="11"/>
        <v>1.6250000015743948E-4</v>
      </c>
    </row>
    <row r="11" spans="2:21">
      <c r="B11" s="1"/>
      <c r="C11" s="1">
        <v>0.5</v>
      </c>
      <c r="D11" s="2">
        <v>0.7</v>
      </c>
      <c r="E11" s="1">
        <f t="shared" si="0"/>
        <v>1.7</v>
      </c>
      <c r="F11" s="1">
        <f t="shared" si="12"/>
        <v>3.4</v>
      </c>
      <c r="G11" s="1">
        <v>0.41402753234560102</v>
      </c>
      <c r="H11" s="1">
        <v>0.35998466110219601</v>
      </c>
      <c r="I11" s="1">
        <v>0.35769228796506197</v>
      </c>
      <c r="J11" s="1">
        <v>0.35753710562586699</v>
      </c>
      <c r="K11" s="1">
        <f t="shared" si="13"/>
        <v>0.38953981835415497</v>
      </c>
      <c r="L11" s="1">
        <f t="shared" si="14"/>
        <v>0.46911728990010265</v>
      </c>
      <c r="M11" s="1">
        <f t="shared" si="4"/>
        <v>0.35753552622546952</v>
      </c>
      <c r="N11" s="1">
        <f t="shared" si="5"/>
        <v>0.35753552622546952</v>
      </c>
      <c r="O11" s="1">
        <f t="shared" si="6"/>
        <v>3.074787965032328</v>
      </c>
      <c r="P11" s="1">
        <f t="shared" si="15"/>
        <v>3.6718875696440993</v>
      </c>
      <c r="Q11" s="1">
        <f t="shared" si="8"/>
        <v>3.6718875696440993</v>
      </c>
      <c r="R11">
        <f t="shared" si="9"/>
        <v>0.41590075693486583</v>
      </c>
      <c r="S11">
        <f t="shared" si="10"/>
        <v>3.0985218237532006</v>
      </c>
      <c r="T11">
        <f t="shared" si="11"/>
        <v>1.567617395924481E-4</v>
      </c>
    </row>
    <row r="12" spans="2:21">
      <c r="B12" s="1"/>
      <c r="C12" s="1">
        <v>0.5</v>
      </c>
      <c r="D12" s="2">
        <v>0.8</v>
      </c>
      <c r="E12" s="1">
        <f t="shared" si="0"/>
        <v>1.8</v>
      </c>
      <c r="F12" s="1">
        <f t="shared" si="12"/>
        <v>3.6</v>
      </c>
      <c r="G12" s="1">
        <v>0.42952898567619002</v>
      </c>
      <c r="H12" s="1">
        <v>0.38209283615241901</v>
      </c>
      <c r="I12" s="1">
        <v>0.37986767311025199</v>
      </c>
      <c r="J12" s="1">
        <v>0.37971681504886301</v>
      </c>
      <c r="K12" s="1">
        <f t="shared" si="13"/>
        <v>0.40773390655799502</v>
      </c>
      <c r="L12" s="1">
        <f t="shared" si="14"/>
        <v>0.48731137810394265</v>
      </c>
      <c r="M12" s="1">
        <f t="shared" si="4"/>
        <v>0.37971527900981999</v>
      </c>
      <c r="N12" s="1">
        <f t="shared" si="5"/>
        <v>0.37971527900981999</v>
      </c>
      <c r="O12" s="1">
        <f t="shared" si="6"/>
        <v>3.2966788631542965</v>
      </c>
      <c r="P12" s="1">
        <f t="shared" si="15"/>
        <v>3.85513145345791</v>
      </c>
      <c r="Q12" s="1">
        <f t="shared" si="8"/>
        <v>3.85513145345791</v>
      </c>
      <c r="R12">
        <f t="shared" si="9"/>
        <v>0.43211181440742147</v>
      </c>
      <c r="S12">
        <f t="shared" si="10"/>
        <v>3.321378963166683</v>
      </c>
      <c r="T12">
        <f t="shared" si="11"/>
        <v>1.5239410043199619E-4</v>
      </c>
    </row>
    <row r="13" spans="2:21">
      <c r="B13" s="1"/>
      <c r="C13" s="1">
        <v>0.5</v>
      </c>
      <c r="D13" s="2">
        <v>0.9</v>
      </c>
      <c r="E13" s="1">
        <f t="shared" si="0"/>
        <v>1.9</v>
      </c>
      <c r="F13" s="1">
        <f t="shared" si="12"/>
        <v>3.8</v>
      </c>
      <c r="G13" s="1">
        <v>0.44442265856964702</v>
      </c>
      <c r="H13" s="1">
        <v>0.40249949104621002</v>
      </c>
      <c r="I13" s="1">
        <v>0.40032683015551901</v>
      </c>
      <c r="J13" s="1">
        <v>0.40017936248118002</v>
      </c>
      <c r="K13" s="1">
        <f t="shared" si="13"/>
        <v>0.42494403760681027</v>
      </c>
      <c r="L13" s="1">
        <f t="shared" si="14"/>
        <v>0.50452150915275795</v>
      </c>
      <c r="M13" s="1">
        <f t="shared" si="4"/>
        <v>0.40017786047590376</v>
      </c>
      <c r="N13" s="1">
        <f t="shared" si="5"/>
        <v>0.40017786047590376</v>
      </c>
      <c r="O13" s="1">
        <f t="shared" si="6"/>
        <v>3.515566030963063</v>
      </c>
      <c r="P13" s="1">
        <f t="shared" si="15"/>
        <v>4.0397990847999559</v>
      </c>
      <c r="Q13" s="1">
        <f t="shared" si="8"/>
        <v>4.0397990847999559</v>
      </c>
      <c r="R13">
        <f t="shared" si="9"/>
        <v>0.44753712192117684</v>
      </c>
      <c r="S13">
        <f t="shared" si="10"/>
        <v>3.5412842510712395</v>
      </c>
      <c r="T13">
        <f t="shared" si="11"/>
        <v>1.4896967961525176E-4</v>
      </c>
    </row>
    <row r="14" spans="2:21">
      <c r="B14" s="1"/>
      <c r="C14" s="1">
        <v>0.5</v>
      </c>
      <c r="D14" s="2">
        <v>1</v>
      </c>
      <c r="E14" s="1">
        <f t="shared" si="0"/>
        <v>2</v>
      </c>
      <c r="F14" s="1">
        <f t="shared" si="12"/>
        <v>4</v>
      </c>
      <c r="G14" s="1">
        <v>0.458743075533178</v>
      </c>
      <c r="H14" s="1">
        <v>0.42147758905181398</v>
      </c>
      <c r="I14" s="1">
        <v>0.419346939934095</v>
      </c>
      <c r="J14" s="1">
        <v>0.41920219294987798</v>
      </c>
      <c r="K14" s="1">
        <f t="shared" si="13"/>
        <v>0.4412712003053032</v>
      </c>
      <c r="L14" s="1">
        <f t="shared" si="14"/>
        <v>0.52084867185125083</v>
      </c>
      <c r="M14" s="1">
        <f t="shared" si="4"/>
        <v>0.4192007182789827</v>
      </c>
      <c r="N14" s="1">
        <f t="shared" si="5"/>
        <v>0.4192007182789827</v>
      </c>
      <c r="O14" s="1">
        <f t="shared" si="6"/>
        <v>3.732068097510826</v>
      </c>
      <c r="P14" s="1">
        <f t="shared" si="15"/>
        <v>4.2256955563458156</v>
      </c>
      <c r="Q14" s="1">
        <f t="shared" si="8"/>
        <v>4.2256955563458156</v>
      </c>
      <c r="R14">
        <f t="shared" si="9"/>
        <v>0.46224934169878118</v>
      </c>
      <c r="S14">
        <f t="shared" si="10"/>
        <v>3.7588418728560598</v>
      </c>
      <c r="T14">
        <f t="shared" si="11"/>
        <v>1.4622165511229968E-4</v>
      </c>
    </row>
    <row r="15" spans="2:21">
      <c r="B15" s="1"/>
      <c r="C15" s="1">
        <v>0.5</v>
      </c>
      <c r="D15" s="2">
        <v>1.2</v>
      </c>
      <c r="E15" s="1">
        <f t="shared" si="0"/>
        <v>2.2000000000000002</v>
      </c>
      <c r="F15" s="1">
        <f t="shared" si="12"/>
        <v>4.4000000000000004</v>
      </c>
      <c r="G15" s="1">
        <v>0.48579620754534097</v>
      </c>
      <c r="H15" s="1">
        <v>0.45593437653796998</v>
      </c>
      <c r="I15" s="1">
        <v>0.453866413483894</v>
      </c>
      <c r="J15" s="1">
        <v>0.45372573863466797</v>
      </c>
      <c r="K15" s="1">
        <f t="shared" si="13"/>
        <v>0.47160937279097448</v>
      </c>
      <c r="L15" s="1">
        <f t="shared" si="14"/>
        <v>0.55118684433692222</v>
      </c>
      <c r="M15" s="1">
        <f t="shared" si="4"/>
        <v>0.45372430491325361</v>
      </c>
      <c r="N15" s="1">
        <f t="shared" si="5"/>
        <v>0.4537243049132535</v>
      </c>
      <c r="O15" s="1">
        <f t="shared" si="6"/>
        <v>4.1596105297717463</v>
      </c>
      <c r="P15" s="1">
        <f t="shared" si="15"/>
        <v>4.6005405007993927</v>
      </c>
      <c r="Q15" s="1">
        <f t="shared" si="8"/>
        <v>4.6005405007993927</v>
      </c>
      <c r="R15">
        <f t="shared" si="9"/>
        <v>0.48977862220883644</v>
      </c>
      <c r="S15">
        <f t="shared" si="10"/>
        <v>4.1885729359865831</v>
      </c>
      <c r="T15">
        <f t="shared" si="11"/>
        <v>1.4210857064039795E-4</v>
      </c>
    </row>
    <row r="16" spans="2:21">
      <c r="B16" s="1"/>
      <c r="C16" s="1">
        <v>0.5</v>
      </c>
      <c r="D16" s="2">
        <v>1.4</v>
      </c>
      <c r="E16" s="1">
        <f t="shared" si="0"/>
        <v>2.4</v>
      </c>
      <c r="F16" s="1">
        <f t="shared" si="12"/>
        <v>4.8</v>
      </c>
      <c r="G16" s="1">
        <v>0.51093652098019104</v>
      </c>
      <c r="H16" s="1">
        <v>0.48665592319546802</v>
      </c>
      <c r="I16" s="1">
        <v>0.48463211275913598</v>
      </c>
      <c r="J16" s="1">
        <v>0.48449431498266998</v>
      </c>
      <c r="K16" s="1">
        <f t="shared" si="13"/>
        <v>0.49930595429723845</v>
      </c>
      <c r="L16" s="1">
        <f t="shared" si="14"/>
        <v>0.57888342584318608</v>
      </c>
      <c r="M16" s="1">
        <f t="shared" si="4"/>
        <v>0.48449291022005159</v>
      </c>
      <c r="N16" s="1">
        <f t="shared" si="5"/>
        <v>0.48449291022005164</v>
      </c>
      <c r="O16" s="1">
        <f t="shared" si="6"/>
        <v>4.5817626430804097</v>
      </c>
      <c r="P16" s="1">
        <f t="shared" si="15"/>
        <v>4.9786283469666506</v>
      </c>
      <c r="Q16" s="1">
        <f t="shared" si="8"/>
        <v>4.9786283469666506</v>
      </c>
      <c r="R16">
        <f t="shared" si="9"/>
        <v>0.51511537628381143</v>
      </c>
      <c r="S16">
        <f t="shared" si="10"/>
        <v>4.6129827869047348</v>
      </c>
      <c r="T16">
        <f t="shared" si="11"/>
        <v>1.3920253908439317E-4</v>
      </c>
    </row>
    <row r="17" spans="2:20">
      <c r="B17" s="1"/>
      <c r="C17" s="1">
        <v>0.5</v>
      </c>
      <c r="D17" s="2">
        <v>1.6</v>
      </c>
      <c r="E17" s="1">
        <f t="shared" si="0"/>
        <v>2.6</v>
      </c>
      <c r="F17" s="1">
        <f t="shared" si="12"/>
        <v>5.2</v>
      </c>
      <c r="G17" s="1">
        <v>0.53438399773130796</v>
      </c>
      <c r="H17" s="1">
        <v>0.51442839245528305</v>
      </c>
      <c r="I17" s="1">
        <v>0.512437059029617</v>
      </c>
      <c r="J17" s="1">
        <v>0.51230138212757403</v>
      </c>
      <c r="K17" s="1">
        <f t="shared" si="13"/>
        <v>0.52478433946664427</v>
      </c>
      <c r="L17" s="1">
        <f t="shared" si="14"/>
        <v>0.6043618110125919</v>
      </c>
      <c r="M17" s="1">
        <f t="shared" si="4"/>
        <v>0.51229999872677612</v>
      </c>
      <c r="N17" s="1">
        <f t="shared" si="5"/>
        <v>0.51229999872677612</v>
      </c>
      <c r="O17" s="1">
        <f t="shared" si="6"/>
        <v>5.0000217304561385</v>
      </c>
      <c r="P17" s="1">
        <f t="shared" si="15"/>
        <v>5.3592114218430833</v>
      </c>
      <c r="Q17" s="1">
        <f t="shared" si="8"/>
        <v>5.3592114218430833</v>
      </c>
      <c r="R17">
        <f t="shared" si="9"/>
        <v>0.53858322820676274</v>
      </c>
      <c r="S17">
        <f t="shared" si="10"/>
        <v>5.0335447548000447</v>
      </c>
      <c r="T17">
        <f t="shared" si="11"/>
        <v>1.3706030284088566E-4</v>
      </c>
    </row>
    <row r="18" spans="2:20">
      <c r="B18" s="1"/>
      <c r="C18" s="1">
        <v>0.5</v>
      </c>
      <c r="D18" s="2">
        <v>1.8</v>
      </c>
      <c r="E18" s="1">
        <f t="shared" si="0"/>
        <v>2.8</v>
      </c>
      <c r="F18" s="1">
        <f t="shared" si="12"/>
        <v>5.6</v>
      </c>
      <c r="G18" s="1">
        <v>0.55633021715069297</v>
      </c>
      <c r="H18" s="1">
        <v>0.53980244829124502</v>
      </c>
      <c r="I18" s="1">
        <v>0.53783580475627701</v>
      </c>
      <c r="J18" s="1">
        <v>0.53770174278001903</v>
      </c>
      <c r="K18" s="1">
        <f t="shared" si="13"/>
        <v>0.54837363964820696</v>
      </c>
      <c r="L18" s="1">
        <f t="shared" si="14"/>
        <v>0.6279511111941547</v>
      </c>
      <c r="M18" s="1">
        <f t="shared" si="4"/>
        <v>0.53770037565184103</v>
      </c>
      <c r="N18" s="1">
        <f t="shared" si="5"/>
        <v>0.53770037565184114</v>
      </c>
      <c r="O18" s="1">
        <f t="shared" si="6"/>
        <v>5.4153626248394513</v>
      </c>
      <c r="P18" s="1">
        <f t="shared" si="15"/>
        <v>5.7417435764566322</v>
      </c>
      <c r="Q18" s="1">
        <f t="shared" si="8"/>
        <v>5.7417435764566322</v>
      </c>
      <c r="R18">
        <f t="shared" si="9"/>
        <v>0.5604390486248928</v>
      </c>
      <c r="S18">
        <f t="shared" si="10"/>
        <v>5.4512198315943143</v>
      </c>
      <c r="T18">
        <f t="shared" si="11"/>
        <v>1.3542910443598011E-4</v>
      </c>
    </row>
    <row r="19" spans="2:20">
      <c r="B19" s="1"/>
      <c r="C19" s="1">
        <v>0.5</v>
      </c>
      <c r="D19" s="2">
        <v>2</v>
      </c>
      <c r="E19" s="1">
        <f t="shared" si="0"/>
        <v>3</v>
      </c>
      <c r="F19" s="1">
        <f t="shared" si="12"/>
        <v>6</v>
      </c>
      <c r="G19" s="1">
        <v>0.57694064968799696</v>
      </c>
      <c r="H19" s="2">
        <v>0.56318138521407501</v>
      </c>
      <c r="I19" s="2">
        <v>0.561234007075742</v>
      </c>
      <c r="J19" s="2">
        <v>0.56110120674803499</v>
      </c>
      <c r="K19" s="1">
        <f t="shared" si="13"/>
        <v>0.57033475271871137</v>
      </c>
      <c r="L19" s="1">
        <f t="shared" si="14"/>
        <v>0.64991222426465911</v>
      </c>
      <c r="M19" s="1">
        <f t="shared" si="4"/>
        <v>0.56109985233918014</v>
      </c>
      <c r="N19" s="1">
        <f t="shared" si="5"/>
        <v>0.56109985233918014</v>
      </c>
      <c r="O19" s="1">
        <f t="shared" si="6"/>
        <v>5.8284519247616622</v>
      </c>
      <c r="P19" s="1">
        <f t="shared" si="15"/>
        <v>6.1258192746792002</v>
      </c>
      <c r="Q19" s="1">
        <f t="shared" si="8"/>
        <v>6.1258192746792002</v>
      </c>
      <c r="R19">
        <f t="shared" si="9"/>
        <v>0.58089013829217662</v>
      </c>
      <c r="S19">
        <f t="shared" si="10"/>
        <v>5.8666660157662847</v>
      </c>
      <c r="T19">
        <f t="shared" si="11"/>
        <v>1.341547365618645E-4</v>
      </c>
    </row>
    <row r="20" spans="2:20">
      <c r="B20" s="1"/>
      <c r="C20" s="1">
        <v>0.5</v>
      </c>
      <c r="D20" s="2">
        <v>3</v>
      </c>
      <c r="E20" s="1">
        <f t="shared" si="0"/>
        <v>4</v>
      </c>
      <c r="F20" s="1">
        <f t="shared" si="12"/>
        <v>8</v>
      </c>
      <c r="G20" s="1">
        <v>0.66431573259677501</v>
      </c>
      <c r="H20" s="1">
        <v>0.65883655632429905</v>
      </c>
      <c r="I20" s="1">
        <v>0.65694300559315499</v>
      </c>
      <c r="J20" s="1">
        <v>0.65681373733422199</v>
      </c>
      <c r="K20" s="1">
        <f t="shared" si="13"/>
        <v>0.6619068004579548</v>
      </c>
      <c r="L20" s="1">
        <f t="shared" si="14"/>
        <v>0.74148427200390243</v>
      </c>
      <c r="M20" s="1">
        <f t="shared" si="4"/>
        <v>0.65681241854756056</v>
      </c>
      <c r="N20" s="1">
        <f t="shared" si="5"/>
        <v>0.65681241854756067</v>
      </c>
      <c r="O20" s="1">
        <f t="shared" si="6"/>
        <v>7.8730159647573963</v>
      </c>
      <c r="P20" s="1">
        <f t="shared" si="15"/>
        <v>8.0607727385333163</v>
      </c>
      <c r="Q20" s="1">
        <f t="shared" si="8"/>
        <v>8.0607727385333163</v>
      </c>
      <c r="R20">
        <f t="shared" si="9"/>
        <v>0.66711996871827217</v>
      </c>
      <c r="S20">
        <f t="shared" si="10"/>
        <v>7.9232072943927347</v>
      </c>
      <c r="T20">
        <f t="shared" si="11"/>
        <v>1.3058704559443246E-4</v>
      </c>
    </row>
    <row r="21" spans="2:20">
      <c r="B21" s="1"/>
      <c r="C21" s="10">
        <v>0.5</v>
      </c>
      <c r="D21" s="10">
        <v>4</v>
      </c>
      <c r="E21" s="10">
        <f t="shared" si="0"/>
        <v>5</v>
      </c>
      <c r="F21" s="10">
        <f t="shared" si="12"/>
        <v>10</v>
      </c>
      <c r="G21" s="10">
        <v>0.73320227647226199</v>
      </c>
      <c r="H21" s="10">
        <v>0.73170279009543504</v>
      </c>
      <c r="I21" s="10">
        <v>0.729832693115402</v>
      </c>
      <c r="J21" s="10">
        <v>0.72970496704257004</v>
      </c>
      <c r="K21" s="10">
        <f t="shared" si="13"/>
        <v>0.73293559887942783</v>
      </c>
      <c r="L21" s="10">
        <f t="shared" si="14"/>
        <v>0.81251307042537557</v>
      </c>
      <c r="M21" s="1">
        <f t="shared" si="4"/>
        <v>0.7297036638221357</v>
      </c>
      <c r="N21" s="1">
        <f t="shared" si="5"/>
        <v>0.72970366382213581</v>
      </c>
      <c r="O21" s="1">
        <f t="shared" si="6"/>
        <v>9.8990200139297961</v>
      </c>
      <c r="P21" s="10">
        <f t="shared" si="15"/>
        <v>10.008381434125772</v>
      </c>
      <c r="Q21" s="10">
        <f t="shared" si="8"/>
        <v>10.008381434125772</v>
      </c>
      <c r="R21" s="11">
        <f t="shared" si="9"/>
        <v>0.73489986392716156</v>
      </c>
      <c r="S21" s="11">
        <f t="shared" si="10"/>
        <v>9.9613450730657238</v>
      </c>
      <c r="T21">
        <f t="shared" si="11"/>
        <v>1.2902929326630286E-4</v>
      </c>
    </row>
    <row r="22" spans="2:20">
      <c r="B22" s="1"/>
      <c r="C22" s="1">
        <v>0.5</v>
      </c>
      <c r="D22" s="2">
        <v>5</v>
      </c>
      <c r="E22" s="1">
        <f t="shared" si="0"/>
        <v>6</v>
      </c>
      <c r="F22" s="1">
        <f t="shared" si="12"/>
        <v>12</v>
      </c>
      <c r="G22" s="1">
        <v>0.78994445933523005</v>
      </c>
      <c r="H22" s="1">
        <v>0.79072240082825596</v>
      </c>
      <c r="I22" s="1">
        <v>0.78886468583846303</v>
      </c>
      <c r="J22" s="1">
        <v>0.78873777470740103</v>
      </c>
      <c r="K22" s="1">
        <f t="shared" si="13"/>
        <v>0.79097035287136297</v>
      </c>
      <c r="L22" s="1">
        <f t="shared" si="14"/>
        <v>0.87054782441731071</v>
      </c>
      <c r="M22" s="1">
        <f t="shared" si="4"/>
        <v>0.78873647971422212</v>
      </c>
      <c r="N22" s="1">
        <f t="shared" si="5"/>
        <v>0.78873647971422212</v>
      </c>
      <c r="O22" s="1">
        <f t="shared" si="6"/>
        <v>11.916128261874857</v>
      </c>
      <c r="P22" s="1">
        <f t="shared" si="15"/>
        <v>11.961386981978466</v>
      </c>
      <c r="Q22" s="1">
        <f t="shared" si="8"/>
        <v>11.961386981978466</v>
      </c>
      <c r="R22">
        <f t="shared" si="9"/>
        <v>0.79075011235812509</v>
      </c>
      <c r="S22">
        <f t="shared" si="10"/>
        <v>11.990656067962485</v>
      </c>
      <c r="T22">
        <f t="shared" si="11"/>
        <v>1.2820612424091493E-4</v>
      </c>
    </row>
    <row r="23" spans="2:20">
      <c r="B23" s="1"/>
      <c r="C23" s="1">
        <v>0.5</v>
      </c>
      <c r="D23" s="2">
        <v>6</v>
      </c>
      <c r="E23" s="1">
        <f t="shared" si="0"/>
        <v>7</v>
      </c>
      <c r="F23" s="1">
        <f t="shared" si="12"/>
        <v>14</v>
      </c>
      <c r="G23" s="1">
        <v>0.83814111350338805</v>
      </c>
      <c r="H23" s="1">
        <v>0.84037952025607399</v>
      </c>
      <c r="I23" s="1">
        <v>0.83852915388397098</v>
      </c>
      <c r="J23" s="1">
        <v>0.83840272666503701</v>
      </c>
      <c r="K23" s="1">
        <f t="shared" si="13"/>
        <v>0.84003803822233147</v>
      </c>
      <c r="L23" s="1">
        <f t="shared" si="14"/>
        <v>0.91961550976827922</v>
      </c>
      <c r="M23" s="1">
        <f t="shared" si="4"/>
        <v>0.83840143655796551</v>
      </c>
      <c r="N23" s="1">
        <f t="shared" si="5"/>
        <v>0.83840143655796562</v>
      </c>
      <c r="O23" s="1">
        <f t="shared" si="6"/>
        <v>13.928259681270827</v>
      </c>
      <c r="P23" s="1">
        <f t="shared" si="15"/>
        <v>13.916816998444013</v>
      </c>
      <c r="Q23" s="1">
        <f t="shared" si="8"/>
        <v>13.916816998444013</v>
      </c>
      <c r="R23">
        <f t="shared" si="9"/>
        <v>0.83824820659428345</v>
      </c>
      <c r="S23">
        <f t="shared" si="10"/>
        <v>14.015027223421781</v>
      </c>
      <c r="T23">
        <f t="shared" si="11"/>
        <v>1.2771732600547203E-4</v>
      </c>
    </row>
    <row r="24" spans="2:20">
      <c r="B24" s="1"/>
      <c r="C24" s="1">
        <v>0.5</v>
      </c>
      <c r="D24" s="2">
        <v>7</v>
      </c>
      <c r="E24" s="1">
        <f t="shared" si="0"/>
        <v>8</v>
      </c>
      <c r="F24" s="1">
        <f t="shared" si="12"/>
        <v>16</v>
      </c>
      <c r="G24" s="1">
        <v>0.88001123935778902</v>
      </c>
      <c r="H24" s="1">
        <v>0.883264699289949</v>
      </c>
      <c r="I24" s="1">
        <v>0.88141905623614503</v>
      </c>
      <c r="J24" s="1">
        <v>0.88129294014949999</v>
      </c>
      <c r="K24" s="1">
        <f t="shared" si="13"/>
        <v>0.8825424006106064</v>
      </c>
      <c r="L24" s="1">
        <f t="shared" si="14"/>
        <v>0.96211987215655403</v>
      </c>
      <c r="M24" s="1">
        <f t="shared" si="4"/>
        <v>0.88129165318422775</v>
      </c>
      <c r="N24" s="1">
        <f t="shared" si="5"/>
        <v>0.88129165318422775</v>
      </c>
      <c r="O24" s="1">
        <f t="shared" si="6"/>
        <v>15.937318369564426</v>
      </c>
      <c r="P24" s="1">
        <f t="shared" si="15"/>
        <v>15.87327447912684</v>
      </c>
      <c r="Q24" s="1">
        <f t="shared" si="8"/>
        <v>15.87327447912684</v>
      </c>
      <c r="R24">
        <f t="shared" si="9"/>
        <v>0.87957027551929456</v>
      </c>
      <c r="S24">
        <f t="shared" si="10"/>
        <v>16.036347915766612</v>
      </c>
      <c r="T24">
        <f t="shared" si="11"/>
        <v>1.2740305191727419E-4</v>
      </c>
    </row>
    <row r="25" spans="2:20">
      <c r="B25" s="1"/>
      <c r="C25" s="1">
        <v>0.5</v>
      </c>
      <c r="D25" s="2">
        <v>8</v>
      </c>
      <c r="E25" s="1">
        <f t="shared" si="0"/>
        <v>9</v>
      </c>
      <c r="F25" s="1">
        <f t="shared" si="12"/>
        <v>18</v>
      </c>
      <c r="G25" s="1">
        <v>0.91701410811024098</v>
      </c>
      <c r="H25" s="1">
        <v>0.92101650200960605</v>
      </c>
      <c r="I25" s="1">
        <v>0.91917407651195904</v>
      </c>
      <c r="J25" s="1">
        <v>0.91904817241456205</v>
      </c>
      <c r="K25" s="1">
        <f t="shared" si="13"/>
        <v>0.92003390528477114</v>
      </c>
      <c r="L25" s="1">
        <f t="shared" si="14"/>
        <v>0.99961137683071888</v>
      </c>
      <c r="M25" s="1">
        <f t="shared" si="4"/>
        <v>0.91904688759009934</v>
      </c>
      <c r="N25" s="1">
        <f t="shared" si="5"/>
        <v>0.91904688759009945</v>
      </c>
      <c r="O25" s="1">
        <f t="shared" si="6"/>
        <v>17.944344340316427</v>
      </c>
      <c r="P25" s="1">
        <f t="shared" si="15"/>
        <v>17.830041961212036</v>
      </c>
      <c r="Q25" s="1">
        <f t="shared" si="8"/>
        <v>17.830041961212036</v>
      </c>
      <c r="R25">
        <f t="shared" si="9"/>
        <v>0.91613917296053637</v>
      </c>
      <c r="S25">
        <f t="shared" si="10"/>
        <v>18.055650385654683</v>
      </c>
      <c r="T25">
        <f t="shared" si="11"/>
        <v>1.2718892185969999E-4</v>
      </c>
    </row>
    <row r="26" spans="2:20">
      <c r="B26" s="1"/>
      <c r="C26" s="1">
        <v>0.5</v>
      </c>
      <c r="D26" s="2">
        <v>9</v>
      </c>
      <c r="E26" s="1">
        <f t="shared" si="0"/>
        <v>10</v>
      </c>
      <c r="F26" s="1">
        <f t="shared" si="12"/>
        <v>20</v>
      </c>
      <c r="G26" s="1">
        <v>0.95015866301353702</v>
      </c>
      <c r="H26" s="1">
        <v>0.954739594141229</v>
      </c>
      <c r="I26" s="1">
        <v>0.95289945988951896</v>
      </c>
      <c r="J26" s="1">
        <v>0.95277370677289097</v>
      </c>
      <c r="K26" s="1">
        <f t="shared" si="13"/>
        <v>0.95357119903207932</v>
      </c>
      <c r="L26" s="1">
        <f t="shared" si="14"/>
        <v>1.0331486705780271</v>
      </c>
      <c r="M26" s="1">
        <f t="shared" si="4"/>
        <v>0.95277242347321034</v>
      </c>
      <c r="N26" s="1">
        <f t="shared" si="5"/>
        <v>0.95277242347321034</v>
      </c>
      <c r="O26" s="1">
        <f t="shared" si="6"/>
        <v>19.949954801238583</v>
      </c>
      <c r="P26" s="1">
        <f t="shared" si="15"/>
        <v>19.786729297046939</v>
      </c>
      <c r="Q26" s="1">
        <f t="shared" si="8"/>
        <v>19.786729297046939</v>
      </c>
      <c r="R26">
        <f t="shared" si="9"/>
        <v>0.94893645069360533</v>
      </c>
      <c r="S26">
        <f t="shared" si="10"/>
        <v>20.073547329453881</v>
      </c>
      <c r="T26">
        <f t="shared" si="11"/>
        <v>1.270364163086235E-4</v>
      </c>
    </row>
    <row r="27" spans="2:20">
      <c r="B27" s="1"/>
      <c r="C27" s="1">
        <v>0.5</v>
      </c>
      <c r="D27" s="2">
        <v>10</v>
      </c>
      <c r="E27" s="1">
        <f t="shared" si="0"/>
        <v>11</v>
      </c>
      <c r="F27" s="1">
        <f t="shared" si="12"/>
        <v>22</v>
      </c>
      <c r="G27" s="1">
        <v>0.98017075756424699</v>
      </c>
      <c r="H27" s="1">
        <v>0.98521502722535703</v>
      </c>
      <c r="I27" s="1">
        <v>0.98337658276800999</v>
      </c>
      <c r="J27" s="1">
        <v>0.98325094101122201</v>
      </c>
      <c r="K27" s="1">
        <f t="shared" si="13"/>
        <v>0.98390937151775071</v>
      </c>
      <c r="L27" s="1">
        <f t="shared" si="14"/>
        <v>1.0634868430636983</v>
      </c>
      <c r="M27" s="1">
        <f t="shared" si="4"/>
        <v>0.98324965883624038</v>
      </c>
      <c r="N27" s="1">
        <f t="shared" si="5"/>
        <v>0.98324965883624049</v>
      </c>
      <c r="O27" s="1">
        <f t="shared" si="6"/>
        <v>21.95453958438047</v>
      </c>
      <c r="P27" s="1">
        <f t="shared" si="15"/>
        <v>21.743117077117667</v>
      </c>
      <c r="Q27" s="1">
        <f t="shared" si="8"/>
        <v>21.743117077117667</v>
      </c>
      <c r="R27">
        <f t="shared" si="9"/>
        <v>0.97866787326692961</v>
      </c>
      <c r="S27">
        <f t="shared" si="10"/>
        <v>22.090425773510045</v>
      </c>
      <c r="T27">
        <f t="shared" si="11"/>
        <v>1.2692393176960692E-4</v>
      </c>
    </row>
    <row r="28" spans="2:20">
      <c r="B28" s="1"/>
      <c r="C28" s="1">
        <v>0.5</v>
      </c>
      <c r="D28" s="2">
        <v>20</v>
      </c>
      <c r="E28" s="1">
        <f t="shared" si="0"/>
        <v>21</v>
      </c>
      <c r="F28" s="1">
        <f t="shared" si="12"/>
        <v>42</v>
      </c>
      <c r="G28" s="1">
        <v>1.1842237055576901</v>
      </c>
      <c r="H28" s="1">
        <v>1.19151576802772</v>
      </c>
      <c r="I28" s="1">
        <v>1.1896831269166199</v>
      </c>
      <c r="J28" s="1">
        <v>1.1895578676830201</v>
      </c>
      <c r="K28" s="1">
        <f t="shared" si="13"/>
        <v>1.1897371907883914</v>
      </c>
      <c r="L28" s="1">
        <f t="shared" si="14"/>
        <v>1.269314662334339</v>
      </c>
      <c r="M28" s="1">
        <f t="shared" si="4"/>
        <v>1.1895565893715285</v>
      </c>
      <c r="N28" s="1">
        <f t="shared" si="5"/>
        <v>1.1895565893715283</v>
      </c>
      <c r="O28" s="1">
        <f t="shared" si="6"/>
        <v>41.976345537297398</v>
      </c>
      <c r="P28" s="1">
        <f t="shared" si="15"/>
        <v>41.278776991351485</v>
      </c>
      <c r="Q28" s="1">
        <f t="shared" si="8"/>
        <v>41.278776991351485</v>
      </c>
      <c r="R28">
        <f t="shared" si="9"/>
        <v>1.1815904336615022</v>
      </c>
      <c r="S28">
        <f t="shared" si="10"/>
        <v>42.235334599362865</v>
      </c>
      <c r="T28">
        <f t="shared" si="11"/>
        <v>1.2653754509139858E-4</v>
      </c>
    </row>
    <row r="29" spans="2:20">
      <c r="B29" s="1"/>
      <c r="C29" s="1">
        <v>0.5</v>
      </c>
      <c r="D29" s="2">
        <v>30</v>
      </c>
      <c r="E29" s="1">
        <f t="shared" si="0"/>
        <v>31</v>
      </c>
      <c r="F29" s="1">
        <f t="shared" si="12"/>
        <v>62</v>
      </c>
      <c r="G29" s="1">
        <v>1.3073059987379001</v>
      </c>
      <c r="H29" s="1">
        <v>1.3155827564674301</v>
      </c>
      <c r="I29" s="1">
        <v>1.3137512960175399</v>
      </c>
      <c r="J29" s="1">
        <v>1.31362611462042</v>
      </c>
      <c r="K29" s="1">
        <f t="shared" si="13"/>
        <v>1.3137076763689122</v>
      </c>
      <c r="L29" s="1">
        <f t="shared" si="14"/>
        <v>1.3932851479148598</v>
      </c>
      <c r="M29" s="1">
        <f t="shared" si="4"/>
        <v>1.3136248370951211</v>
      </c>
      <c r="N29" s="1">
        <f t="shared" si="5"/>
        <v>1.3136248370951213</v>
      </c>
      <c r="O29" s="1">
        <f t="shared" si="6"/>
        <v>61.984115540182238</v>
      </c>
      <c r="P29" s="1">
        <f t="shared" si="15"/>
        <v>60.765544232376783</v>
      </c>
      <c r="Q29" s="1">
        <f t="shared" si="8"/>
        <v>60.765544232376783</v>
      </c>
      <c r="R29">
        <f t="shared" si="9"/>
        <v>1.3045236136618945</v>
      </c>
      <c r="S29">
        <f t="shared" si="10"/>
        <v>62.366303587422941</v>
      </c>
      <c r="T29">
        <f t="shared" si="11"/>
        <v>1.2645892241880397E-4</v>
      </c>
    </row>
    <row r="30" spans="2:20">
      <c r="B30" s="1"/>
      <c r="C30" s="1">
        <v>0.5</v>
      </c>
      <c r="D30" s="2">
        <v>40</v>
      </c>
      <c r="E30" s="1">
        <f t="shared" si="0"/>
        <v>41</v>
      </c>
      <c r="F30" s="1">
        <f t="shared" si="12"/>
        <v>82</v>
      </c>
      <c r="G30" s="1">
        <v>1.3956960448844999</v>
      </c>
      <c r="H30" s="1">
        <v>1.40461241465403</v>
      </c>
      <c r="I30" s="1">
        <v>1.4027813825115401</v>
      </c>
      <c r="J30" s="1">
        <v>1.40265622935225</v>
      </c>
      <c r="K30" s="1">
        <f t="shared" si="13"/>
        <v>1.4027023020406042</v>
      </c>
      <c r="L30" s="1">
        <f t="shared" si="14"/>
        <v>1.4822797735865521</v>
      </c>
      <c r="M30" s="1">
        <f t="shared" si="4"/>
        <v>1.4026549521121823</v>
      </c>
      <c r="N30" s="1">
        <f t="shared" si="5"/>
        <v>1.4026549521121827</v>
      </c>
      <c r="O30" s="1">
        <f t="shared" si="6"/>
        <v>81.988132046134425</v>
      </c>
      <c r="P30" s="1">
        <f t="shared" si="15"/>
        <v>80.214832467171689</v>
      </c>
      <c r="Q30" s="1">
        <f t="shared" si="8"/>
        <v>80.214832467171689</v>
      </c>
      <c r="R30">
        <f t="shared" si="9"/>
        <v>1.3929856244788354</v>
      </c>
      <c r="S30">
        <f t="shared" si="10"/>
        <v>82.493544600964384</v>
      </c>
      <c r="T30">
        <f t="shared" si="11"/>
        <v>1.2643039935777978E-4</v>
      </c>
    </row>
    <row r="31" spans="2:20">
      <c r="B31" s="1"/>
      <c r="C31" s="1">
        <v>0.5</v>
      </c>
      <c r="D31" s="2">
        <v>50</v>
      </c>
      <c r="E31" s="1">
        <f t="shared" si="0"/>
        <v>51</v>
      </c>
      <c r="F31" s="1">
        <f t="shared" si="12"/>
        <v>102</v>
      </c>
      <c r="G31" s="1">
        <v>1.46470679756211</v>
      </c>
      <c r="H31" s="1">
        <v>1.4741012174158099</v>
      </c>
      <c r="I31" s="1">
        <v>1.47227038737532</v>
      </c>
      <c r="J31" s="1">
        <v>1.47214524754064</v>
      </c>
      <c r="K31" s="1">
        <f t="shared" si="13"/>
        <v>1.4721745697996425</v>
      </c>
      <c r="L31" s="1">
        <f t="shared" si="14"/>
        <v>1.5517520413455901</v>
      </c>
      <c r="M31" s="1">
        <f t="shared" si="4"/>
        <v>1.4721439704351271</v>
      </c>
      <c r="N31" s="1">
        <f t="shared" si="5"/>
        <v>1.4721439704351271</v>
      </c>
      <c r="O31" s="1">
        <f t="shared" si="6"/>
        <v>101.99060433623045</v>
      </c>
      <c r="P31" s="1">
        <f t="shared" si="15"/>
        <v>99.634861148721839</v>
      </c>
      <c r="Q31" s="1">
        <f t="shared" si="8"/>
        <v>99.634861148721839</v>
      </c>
      <c r="R31">
        <f t="shared" si="9"/>
        <v>1.4621337099212868</v>
      </c>
      <c r="S31">
        <f t="shared" si="10"/>
        <v>102.61925187906375</v>
      </c>
      <c r="T31">
        <f t="shared" si="11"/>
        <v>1.2641694019288607E-4</v>
      </c>
    </row>
    <row r="32" spans="2:20">
      <c r="M32" s="14"/>
    </row>
    <row r="33" spans="2:2">
      <c r="B33" s="1"/>
    </row>
  </sheetData>
  <phoneticPr fontId="1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E990A-8963-4C78-828F-49DA7DAE5B26}">
  <dimension ref="A1:E31"/>
  <sheetViews>
    <sheetView tabSelected="1" workbookViewId="0">
      <selection activeCell="G18" sqref="G18"/>
    </sheetView>
  </sheetViews>
  <sheetFormatPr defaultRowHeight="18.75"/>
  <cols>
    <col min="2" max="2" width="12.125" customWidth="1"/>
  </cols>
  <sheetData>
    <row r="1" spans="1:5" ht="58.5" customHeight="1">
      <c r="A1" t="str">
        <f>'BOUNDARY-Capacitance'!F1</f>
        <v>D/a</v>
      </c>
      <c r="B1" s="15" t="str">
        <f>'BOUNDARY-Capacitance'!J1</f>
        <v>f640=Boundary Integral V Assign64*10</v>
      </c>
      <c r="C1" t="s">
        <v>40</v>
      </c>
      <c r="D1" t="s">
        <v>41</v>
      </c>
      <c r="E1" s="15" t="s">
        <v>42</v>
      </c>
    </row>
    <row r="2" spans="1:5">
      <c r="A2">
        <f>'BOUNDARY-Capacitance'!F2</f>
        <v>2.0019999999999998</v>
      </c>
      <c r="B2" s="15">
        <f>'BOUNDARY-Capacitance'!J2</f>
        <v>1.42670791948044E-2</v>
      </c>
      <c r="C2">
        <f>A2-EXP(PI()*B2)</f>
        <v>0.9561589950360545</v>
      </c>
      <c r="D2">
        <f>A2/2-SQRT((A2/2)^2-1)</f>
        <v>0.95626746150731323</v>
      </c>
      <c r="E2">
        <f>(D2-C2)</f>
        <v>1.0846647125872799E-4</v>
      </c>
    </row>
    <row r="3" spans="1:5">
      <c r="A3">
        <f>'BOUNDARY-Capacitance'!F3</f>
        <v>2.04</v>
      </c>
      <c r="B3" s="15">
        <f>'BOUNDARY-Capacitance'!J3</f>
        <v>6.35629195920729E-2</v>
      </c>
      <c r="C3">
        <f t="shared" ref="C3:C31" si="0">A3-EXP(PI()*B3)</f>
        <v>0.81897728173736795</v>
      </c>
      <c r="D3">
        <f t="shared" ref="D3:D31" si="1">A3/2-SQRT((A3/2)^2-1)</f>
        <v>0.81900248757758221</v>
      </c>
      <c r="E3">
        <f t="shared" ref="E3:E31" si="2">(D3-C3)</f>
        <v>2.5205840214259645E-5</v>
      </c>
    </row>
    <row r="4" spans="1:5">
      <c r="A4">
        <f>'BOUNDARY-Capacitance'!F4</f>
        <v>2.1</v>
      </c>
      <c r="B4" s="15">
        <f>'BOUNDARY-Capacitance'!J4</f>
        <v>0.10024787435007899</v>
      </c>
      <c r="C4">
        <f t="shared" si="0"/>
        <v>0.72982566222241485</v>
      </c>
      <c r="D4">
        <f t="shared" si="1"/>
        <v>0.72984378812835748</v>
      </c>
      <c r="E4">
        <f t="shared" si="2"/>
        <v>1.8125905942634191E-5</v>
      </c>
    </row>
    <row r="5" spans="1:5">
      <c r="A5">
        <f>'BOUNDARY-Capacitance'!F5</f>
        <v>2.2000000000000002</v>
      </c>
      <c r="B5" s="15">
        <f>'BOUNDARY-Capacitance'!J5</f>
        <v>0.14119523385225699</v>
      </c>
      <c r="C5">
        <f t="shared" si="0"/>
        <v>0.64172738544400088</v>
      </c>
      <c r="D5">
        <f t="shared" si="1"/>
        <v>0.64174243050441593</v>
      </c>
      <c r="E5">
        <f t="shared" si="2"/>
        <v>1.5045060415053157E-5</v>
      </c>
    </row>
    <row r="6" spans="1:5">
      <c r="A6">
        <f>'BOUNDARY-Capacitance'!F6</f>
        <v>2.4</v>
      </c>
      <c r="B6" s="15">
        <f>'BOUNDARY-Capacitance'!J6</f>
        <v>0.19810645064048199</v>
      </c>
      <c r="C6">
        <f t="shared" si="0"/>
        <v>0.53666150250200406</v>
      </c>
      <c r="D6">
        <f t="shared" si="1"/>
        <v>0.53667504192892002</v>
      </c>
      <c r="E6">
        <f t="shared" si="2"/>
        <v>1.3539426915953889E-5</v>
      </c>
    </row>
    <row r="7" spans="1:5">
      <c r="A7">
        <f>'BOUNDARY-Capacitance'!F7</f>
        <v>2.6</v>
      </c>
      <c r="B7" s="15">
        <f>'BOUNDARY-Capacitance'!J7</f>
        <v>0.24078207371746299</v>
      </c>
      <c r="C7">
        <f t="shared" si="0"/>
        <v>0.46932422660796247</v>
      </c>
      <c r="D7">
        <f t="shared" si="1"/>
        <v>0.46933761370819249</v>
      </c>
      <c r="E7">
        <f t="shared" si="2"/>
        <v>1.338710023002232E-5</v>
      </c>
    </row>
    <row r="8" spans="1:5">
      <c r="A8">
        <f>'BOUNDARY-Capacitance'!F8</f>
        <v>2.8</v>
      </c>
      <c r="B8" s="15">
        <f>'BOUNDARY-Capacitance'!J8</f>
        <v>0.275981184457745</v>
      </c>
      <c r="C8">
        <f t="shared" si="0"/>
        <v>0.4201904544066144</v>
      </c>
      <c r="D8">
        <f t="shared" si="1"/>
        <v>0.42020410288672883</v>
      </c>
      <c r="E8">
        <f t="shared" si="2"/>
        <v>1.3648480114425432E-5</v>
      </c>
    </row>
    <row r="9" spans="1:5">
      <c r="A9">
        <f>'BOUNDARY-Capacitance'!F9</f>
        <v>3</v>
      </c>
      <c r="B9" s="15">
        <f>'BOUNDARY-Capacitance'!J9</f>
        <v>0.30635067639860197</v>
      </c>
      <c r="C9">
        <f t="shared" si="0"/>
        <v>0.38195191499221393</v>
      </c>
      <c r="D9">
        <f t="shared" si="1"/>
        <v>0.3819660112501051</v>
      </c>
      <c r="E9">
        <f t="shared" si="2"/>
        <v>1.4096257891171859E-5</v>
      </c>
    </row>
    <row r="10" spans="1:5">
      <c r="A10">
        <f>'BOUNDARY-Capacitance'!F10</f>
        <v>3.2</v>
      </c>
      <c r="B10" s="15">
        <f>'BOUNDARY-Capacitance'!J10</f>
        <v>0.33326187415022901</v>
      </c>
      <c r="C10">
        <f t="shared" si="0"/>
        <v>0.35098575486138328</v>
      </c>
      <c r="D10">
        <f t="shared" si="1"/>
        <v>0.3510004003203202</v>
      </c>
      <c r="E10">
        <f t="shared" si="2"/>
        <v>1.4645458936923816E-5</v>
      </c>
    </row>
    <row r="11" spans="1:5">
      <c r="A11">
        <f>'BOUNDARY-Capacitance'!F11</f>
        <v>3.4</v>
      </c>
      <c r="B11" s="15">
        <f>'BOUNDARY-Capacitance'!J11</f>
        <v>0.35753710562586699</v>
      </c>
      <c r="C11">
        <f t="shared" si="0"/>
        <v>0.32521203496767193</v>
      </c>
      <c r="D11">
        <f t="shared" si="1"/>
        <v>0.32522729151324814</v>
      </c>
      <c r="E11">
        <f t="shared" si="2"/>
        <v>1.5256545576214364E-5</v>
      </c>
    </row>
    <row r="12" spans="1:5">
      <c r="A12">
        <f>'BOUNDARY-Capacitance'!F12</f>
        <v>3.6</v>
      </c>
      <c r="B12" s="15">
        <f>'BOUNDARY-Capacitance'!J12</f>
        <v>0.37971681504886301</v>
      </c>
      <c r="C12">
        <f t="shared" si="0"/>
        <v>0.30332113684570361</v>
      </c>
      <c r="D12">
        <f t="shared" si="1"/>
        <v>0.30333704529042338</v>
      </c>
      <c r="E12">
        <f t="shared" si="2"/>
        <v>1.5908444719769932E-5</v>
      </c>
    </row>
    <row r="13" spans="1:5">
      <c r="A13">
        <f>'BOUNDARY-Capacitance'!F13</f>
        <v>3.8</v>
      </c>
      <c r="B13" s="15">
        <f>'BOUNDARY-Capacitance'!J13</f>
        <v>0.40017936248118002</v>
      </c>
      <c r="C13">
        <f t="shared" si="0"/>
        <v>0.28443396903693685</v>
      </c>
      <c r="D13">
        <f t="shared" si="1"/>
        <v>0.28445055785964879</v>
      </c>
      <c r="E13">
        <f t="shared" si="2"/>
        <v>1.6588822711938178E-5</v>
      </c>
    </row>
    <row r="14" spans="1:5">
      <c r="A14">
        <f>'BOUNDARY-Capacitance'!F14</f>
        <v>4</v>
      </c>
      <c r="B14" s="15">
        <f>'BOUNDARY-Capacitance'!J14</f>
        <v>0.41920219294987798</v>
      </c>
      <c r="C14">
        <f t="shared" si="0"/>
        <v>0.26793190248917398</v>
      </c>
      <c r="D14">
        <f t="shared" si="1"/>
        <v>0.26794919243112281</v>
      </c>
      <c r="E14">
        <f t="shared" si="2"/>
        <v>1.7289941948828158E-5</v>
      </c>
    </row>
    <row r="15" spans="1:5">
      <c r="A15">
        <f>'BOUNDARY-Capacitance'!F15</f>
        <v>4.4000000000000004</v>
      </c>
      <c r="B15" s="15">
        <f>'BOUNDARY-Capacitance'!J15</f>
        <v>0.45372573863466797</v>
      </c>
      <c r="C15">
        <f t="shared" si="0"/>
        <v>0.24038947022825408</v>
      </c>
      <c r="D15">
        <f t="shared" si="1"/>
        <v>0.24040820577345756</v>
      </c>
      <c r="E15">
        <f t="shared" si="2"/>
        <v>1.8735545203485415E-5</v>
      </c>
    </row>
    <row r="16" spans="1:5">
      <c r="A16">
        <f>'BOUNDARY-Capacitance'!F16</f>
        <v>4.8</v>
      </c>
      <c r="B16" s="15">
        <f>'BOUNDARY-Capacitance'!J16</f>
        <v>0.48449431498266998</v>
      </c>
      <c r="C16">
        <f t="shared" si="0"/>
        <v>0.21823735691959012</v>
      </c>
      <c r="D16">
        <f t="shared" si="1"/>
        <v>0.21825757707285698</v>
      </c>
      <c r="E16">
        <f t="shared" si="2"/>
        <v>2.0220153266858887E-5</v>
      </c>
    </row>
    <row r="17" spans="1:5">
      <c r="A17">
        <f>'BOUNDARY-Capacitance'!F17</f>
        <v>5.2</v>
      </c>
      <c r="B17" s="15">
        <f>'BOUNDARY-Capacitance'!J17</f>
        <v>0.51230138212757403</v>
      </c>
      <c r="C17">
        <f t="shared" si="0"/>
        <v>0.19997826954386166</v>
      </c>
      <c r="D17">
        <f t="shared" si="1"/>
        <v>0.19999999999999973</v>
      </c>
      <c r="E17">
        <f t="shared" si="2"/>
        <v>2.1730456138069343E-5</v>
      </c>
    </row>
    <row r="18" spans="1:5">
      <c r="A18">
        <f>'BOUNDARY-Capacitance'!F18</f>
        <v>5.6</v>
      </c>
      <c r="B18" s="15">
        <f>'BOUNDARY-Capacitance'!J18</f>
        <v>0.53770174278001903</v>
      </c>
      <c r="C18">
        <f t="shared" si="0"/>
        <v>0.18463737516054834</v>
      </c>
      <c r="D18">
        <f t="shared" si="1"/>
        <v>0.18466063387559606</v>
      </c>
      <c r="E18">
        <f t="shared" si="2"/>
        <v>2.3258715047713707E-5</v>
      </c>
    </row>
    <row r="19" spans="1:5">
      <c r="A19">
        <f>'BOUNDARY-Capacitance'!F19</f>
        <v>6</v>
      </c>
      <c r="B19" s="15">
        <f>'BOUNDARY-Capacitance'!J19</f>
        <v>0.56110120674803499</v>
      </c>
      <c r="C19">
        <f t="shared" si="0"/>
        <v>0.17154807523833782</v>
      </c>
      <c r="D19">
        <f t="shared" si="1"/>
        <v>0.17157287525380971</v>
      </c>
      <c r="E19">
        <f t="shared" si="2"/>
        <v>2.4800015471893033E-5</v>
      </c>
    </row>
    <row r="20" spans="1:5">
      <c r="A20">
        <f>'BOUNDARY-Capacitance'!F20</f>
        <v>8</v>
      </c>
      <c r="B20" s="15">
        <f>'BOUNDARY-Capacitance'!J20</f>
        <v>0.65681373733422199</v>
      </c>
      <c r="C20">
        <f t="shared" si="0"/>
        <v>0.12698403524260371</v>
      </c>
      <c r="D20">
        <f t="shared" si="1"/>
        <v>0.12701665379258298</v>
      </c>
      <c r="E20">
        <f t="shared" si="2"/>
        <v>3.2618549979268607E-5</v>
      </c>
    </row>
    <row r="21" spans="1:5">
      <c r="A21">
        <f>'BOUNDARY-Capacitance'!F21</f>
        <v>10</v>
      </c>
      <c r="B21" s="15">
        <f>'BOUNDARY-Capacitance'!J21</f>
        <v>0.72970496704257004</v>
      </c>
      <c r="C21">
        <f t="shared" si="0"/>
        <v>0.10097998607020386</v>
      </c>
      <c r="D21">
        <f t="shared" si="1"/>
        <v>0.10102051443364424</v>
      </c>
      <c r="E21">
        <f t="shared" si="2"/>
        <v>4.0528363440373028E-5</v>
      </c>
    </row>
    <row r="22" spans="1:5">
      <c r="A22">
        <f>'BOUNDARY-Capacitance'!F22</f>
        <v>12</v>
      </c>
      <c r="B22" s="15">
        <f>'BOUNDARY-Capacitance'!J22</f>
        <v>0.78873777470740103</v>
      </c>
      <c r="C22">
        <f t="shared" si="0"/>
        <v>8.387173812514348E-2</v>
      </c>
      <c r="D22">
        <f t="shared" si="1"/>
        <v>8.392021690038387E-2</v>
      </c>
      <c r="E22">
        <f t="shared" si="2"/>
        <v>4.8478775240390348E-5</v>
      </c>
    </row>
    <row r="23" spans="1:5">
      <c r="A23">
        <f>'BOUNDARY-Capacitance'!F23</f>
        <v>14</v>
      </c>
      <c r="B23" s="15">
        <f>'BOUNDARY-Capacitance'!J23</f>
        <v>0.83840272666503701</v>
      </c>
      <c r="C23">
        <f t="shared" si="0"/>
        <v>7.1740318729172969E-2</v>
      </c>
      <c r="D23">
        <f t="shared" si="1"/>
        <v>7.1796769724491227E-2</v>
      </c>
      <c r="E23">
        <f t="shared" si="2"/>
        <v>5.6450995318257924E-5</v>
      </c>
    </row>
    <row r="24" spans="1:5">
      <c r="A24">
        <f>'BOUNDARY-Capacitance'!F24</f>
        <v>16</v>
      </c>
      <c r="B24" s="15">
        <f>'BOUNDARY-Capacitance'!J24</f>
        <v>0.88129294014949999</v>
      </c>
      <c r="C24">
        <f t="shared" si="0"/>
        <v>6.268163043557351E-2</v>
      </c>
      <c r="D24">
        <f t="shared" si="1"/>
        <v>6.2746066806227851E-2</v>
      </c>
      <c r="E24">
        <f t="shared" si="2"/>
        <v>6.4436370654341601E-5</v>
      </c>
    </row>
    <row r="25" spans="1:5">
      <c r="A25">
        <f>'BOUNDARY-Capacitance'!F25</f>
        <v>18</v>
      </c>
      <c r="B25" s="15">
        <f>'BOUNDARY-Capacitance'!J25</f>
        <v>0.91904817241456205</v>
      </c>
      <c r="C25">
        <f t="shared" si="0"/>
        <v>5.5655659683573333E-2</v>
      </c>
      <c r="D25">
        <f t="shared" si="1"/>
        <v>5.572809000084078E-2</v>
      </c>
      <c r="E25">
        <f t="shared" si="2"/>
        <v>7.2430317267446753E-5</v>
      </c>
    </row>
    <row r="26" spans="1:5">
      <c r="A26">
        <f>'BOUNDARY-Capacitance'!F26</f>
        <v>20</v>
      </c>
      <c r="B26" s="15">
        <f>'BOUNDARY-Capacitance'!J26</f>
        <v>0.95277370677289097</v>
      </c>
      <c r="C26">
        <f t="shared" si="0"/>
        <v>5.0045198761416998E-2</v>
      </c>
      <c r="D26">
        <f t="shared" si="1"/>
        <v>5.012562893380057E-2</v>
      </c>
      <c r="E26">
        <f t="shared" si="2"/>
        <v>8.0430172383572085E-5</v>
      </c>
    </row>
    <row r="27" spans="1:5">
      <c r="A27">
        <f>'BOUNDARY-Capacitance'!F27</f>
        <v>22</v>
      </c>
      <c r="B27" s="15">
        <f>'BOUNDARY-Capacitance'!J27</f>
        <v>0.98325094101122201</v>
      </c>
      <c r="C27">
        <f t="shared" si="0"/>
        <v>4.5460415619530181E-2</v>
      </c>
      <c r="D27">
        <f t="shared" si="1"/>
        <v>4.5548849896677623E-2</v>
      </c>
      <c r="E27">
        <f t="shared" si="2"/>
        <v>8.8434277147442231E-5</v>
      </c>
    </row>
    <row r="28" spans="1:5">
      <c r="A28">
        <f>'BOUNDARY-Capacitance'!F28</f>
        <v>42</v>
      </c>
      <c r="B28" s="15">
        <f>'BOUNDARY-Capacitance'!J28</f>
        <v>1.1895578676830201</v>
      </c>
      <c r="C28">
        <f t="shared" si="0"/>
        <v>2.3654462702602075E-2</v>
      </c>
      <c r="D28">
        <f t="shared" si="1"/>
        <v>2.382303659696916E-2</v>
      </c>
      <c r="E28">
        <f t="shared" si="2"/>
        <v>1.6857389436708559E-4</v>
      </c>
    </row>
    <row r="29" spans="1:5">
      <c r="A29">
        <f>'BOUNDARY-Capacitance'!F29</f>
        <v>62</v>
      </c>
      <c r="B29" s="15">
        <f>'BOUNDARY-Capacitance'!J29</f>
        <v>1.31362611462042</v>
      </c>
      <c r="C29">
        <f t="shared" si="0"/>
        <v>1.588445981776232E-2</v>
      </c>
      <c r="D29">
        <f t="shared" si="1"/>
        <v>1.6133230340663829E-2</v>
      </c>
      <c r="E29">
        <f t="shared" si="2"/>
        <v>2.4877052290150914E-4</v>
      </c>
    </row>
    <row r="30" spans="1:5">
      <c r="A30">
        <f>'BOUNDARY-Capacitance'!F30</f>
        <v>82</v>
      </c>
      <c r="B30" s="15">
        <f>'BOUNDARY-Capacitance'!J30</f>
        <v>1.40265622935225</v>
      </c>
      <c r="C30">
        <f t="shared" si="0"/>
        <v>1.1867953865575487E-2</v>
      </c>
      <c r="D30">
        <f t="shared" si="1"/>
        <v>1.2196936161608107E-2</v>
      </c>
      <c r="E30">
        <f t="shared" si="2"/>
        <v>3.2898229603262052E-4</v>
      </c>
    </row>
    <row r="31" spans="1:5">
      <c r="A31">
        <f>'BOUNDARY-Capacitance'!F31</f>
        <v>102</v>
      </c>
      <c r="B31" s="15">
        <f>'BOUNDARY-Capacitance'!J31</f>
        <v>1.47214524754064</v>
      </c>
      <c r="C31">
        <f t="shared" si="0"/>
        <v>9.3956637695526979E-3</v>
      </c>
      <c r="D31">
        <f t="shared" si="1"/>
        <v>9.8048640721515312E-3</v>
      </c>
      <c r="E31">
        <f t="shared" si="2"/>
        <v>4.0920030259883333E-4</v>
      </c>
    </row>
  </sheetData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9AC8E-B63B-4174-BEE1-3EACC41C2B9A}">
  <dimension ref="A1"/>
  <sheetViews>
    <sheetView showGridLines="0" workbookViewId="0">
      <selection activeCell="N19" sqref="N19"/>
    </sheetView>
  </sheetViews>
  <sheetFormatPr defaultRowHeight="18.7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直流orlowFrequency-Inductance</vt:lpstr>
      <vt:lpstr>直流orlowFrequency-Capacitance</vt:lpstr>
      <vt:lpstr>graphs-Inductance</vt:lpstr>
      <vt:lpstr>graphs-Capacitance</vt:lpstr>
      <vt:lpstr>要素数の効果</vt:lpstr>
      <vt:lpstr>BOUNDARY-Inductance</vt:lpstr>
      <vt:lpstr>BOUNDARY-Capacitance</vt:lpstr>
      <vt:lpstr>α検討</vt:lpstr>
      <vt:lpstr>Figure</vt:lpstr>
      <vt:lpstr>φ1.2の銅線の場合skin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福森栄次</cp:lastModifiedBy>
  <dcterms:created xsi:type="dcterms:W3CDTF">2021-12-07T08:40:29Z</dcterms:created>
  <dcterms:modified xsi:type="dcterms:W3CDTF">2023-01-05T09:04:53Z</dcterms:modified>
</cp:coreProperties>
</file>