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domain\"/>
    </mc:Choice>
  </mc:AlternateContent>
  <xr:revisionPtr revIDLastSave="0" documentId="13_ncr:1_{5661DBDA-9977-4145-9DB7-E7D6B764483A}" xr6:coauthVersionLast="47" xr6:coauthVersionMax="47" xr10:uidLastSave="{00000000-0000-0000-0000-000000000000}"/>
  <bookViews>
    <workbookView xWindow="675" yWindow="0" windowWidth="26415" windowHeight="13140" tabRatio="779" xr2:uid="{B01E51D7-B532-48C3-9315-C5644C0A10D9}"/>
  </bookViews>
  <sheets>
    <sheet name="特性インピーダンス" sheetId="1" r:id="rId1"/>
    <sheet name="Newton" sheetId="2" r:id="rId2"/>
    <sheet name="f1&amp;f2&amp;f3" sheetId="3" r:id="rId3"/>
    <sheet name="実測によるｆの計算" sheetId="7" r:id="rId4"/>
    <sheet name="QメーターによるL測定" sheetId="13" r:id="rId5"/>
    <sheet name="Graphs" sheetId="12" r:id="rId6"/>
    <sheet name="式" sheetId="11" r:id="rId7"/>
    <sheet name="ifoneの通信線1" sheetId="4" r:id="rId8"/>
    <sheet name="50Ω同軸" sheetId="6" r:id="rId9"/>
    <sheet name="75Ω同軸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7" l="1"/>
  <c r="M21" i="7"/>
  <c r="L29" i="3"/>
  <c r="M29" i="3"/>
  <c r="N29" i="3"/>
  <c r="O29" i="3"/>
  <c r="P29" i="3"/>
  <c r="Q29" i="3"/>
  <c r="R29" i="3"/>
  <c r="J29" i="3"/>
  <c r="K29" i="3" s="1"/>
  <c r="J28" i="3"/>
  <c r="I27" i="3"/>
  <c r="P38" i="7"/>
  <c r="G2" i="6"/>
  <c r="H2" i="6"/>
  <c r="F2" i="6"/>
  <c r="G6" i="13"/>
  <c r="G7" i="13"/>
  <c r="G8" i="13"/>
  <c r="H8" i="13" s="1"/>
  <c r="G9" i="13"/>
  <c r="G5" i="13"/>
  <c r="H6" i="13"/>
  <c r="J6" i="13"/>
  <c r="K6" i="13" s="1"/>
  <c r="K5" i="13"/>
  <c r="M12" i="7"/>
  <c r="J7" i="13"/>
  <c r="K7" i="13" s="1"/>
  <c r="J8" i="13"/>
  <c r="K8" i="13" s="1"/>
  <c r="J9" i="13"/>
  <c r="K9" i="13" s="1"/>
  <c r="J5" i="13"/>
  <c r="H7" i="13"/>
  <c r="H9" i="13"/>
  <c r="H5" i="13"/>
  <c r="L2" i="11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J12" i="4"/>
  <c r="N9" i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I2" i="11"/>
  <c r="Q12" i="7"/>
  <c r="J102" i="3"/>
  <c r="N102" i="3" s="1"/>
  <c r="K102" i="3"/>
  <c r="R102" i="3" s="1"/>
  <c r="J103" i="3"/>
  <c r="Q103" i="3" s="1"/>
  <c r="H103" i="3"/>
  <c r="H102" i="3"/>
  <c r="H104" i="3"/>
  <c r="J104" i="3" s="1"/>
  <c r="G33" i="11"/>
  <c r="G20" i="11"/>
  <c r="G17" i="11"/>
  <c r="F35" i="11"/>
  <c r="F37" i="11"/>
  <c r="F17" i="11"/>
  <c r="Q14" i="1"/>
  <c r="P14" i="1"/>
  <c r="R14" i="1" s="1"/>
  <c r="N14" i="1"/>
  <c r="O14" i="1" s="1"/>
  <c r="L14" i="1"/>
  <c r="K14" i="1"/>
  <c r="G14" i="1"/>
  <c r="H99" i="3"/>
  <c r="H100" i="3"/>
  <c r="H101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O28" i="7"/>
  <c r="P28" i="7" s="1"/>
  <c r="T28" i="7" s="1"/>
  <c r="Q28" i="7"/>
  <c r="R28" i="7" s="1"/>
  <c r="L28" i="7"/>
  <c r="M28" i="7" s="1"/>
  <c r="S28" i="7" s="1"/>
  <c r="H28" i="7"/>
  <c r="D28" i="7" s="1"/>
  <c r="F28" i="7"/>
  <c r="O38" i="7"/>
  <c r="Q38" i="7"/>
  <c r="R38" i="7" s="1"/>
  <c r="L38" i="7"/>
  <c r="M38" i="7" s="1"/>
  <c r="G26" i="11" s="1"/>
  <c r="H38" i="7"/>
  <c r="D38" i="7" s="1"/>
  <c r="F38" i="7"/>
  <c r="O48" i="7"/>
  <c r="P48" i="7" s="1"/>
  <c r="T48" i="7" s="1"/>
  <c r="Q48" i="7"/>
  <c r="R48" i="7" s="1"/>
  <c r="L48" i="7"/>
  <c r="M48" i="7" s="1"/>
  <c r="S48" i="7" s="1"/>
  <c r="F36" i="11" s="1"/>
  <c r="H48" i="7"/>
  <c r="D48" i="7" s="1"/>
  <c r="F48" i="7"/>
  <c r="O49" i="7"/>
  <c r="P49" i="7" s="1"/>
  <c r="T49" i="7" s="1"/>
  <c r="Q49" i="7"/>
  <c r="R49" i="7" s="1"/>
  <c r="L49" i="7"/>
  <c r="M49" i="7" s="1"/>
  <c r="S49" i="7" s="1"/>
  <c r="H49" i="7"/>
  <c r="D49" i="7" s="1"/>
  <c r="F49" i="7"/>
  <c r="O47" i="7"/>
  <c r="P47" i="7" s="1"/>
  <c r="T47" i="7" s="1"/>
  <c r="Q47" i="7"/>
  <c r="R47" i="7" s="1"/>
  <c r="L47" i="7"/>
  <c r="M47" i="7" s="1"/>
  <c r="S47" i="7" s="1"/>
  <c r="H47" i="7"/>
  <c r="D47" i="7" s="1"/>
  <c r="F47" i="7"/>
  <c r="O46" i="7"/>
  <c r="Q46" i="7"/>
  <c r="R46" i="7" s="1"/>
  <c r="L46" i="7"/>
  <c r="M46" i="7" s="1"/>
  <c r="S46" i="7" s="1"/>
  <c r="F34" i="11" s="1"/>
  <c r="H46" i="7"/>
  <c r="D46" i="7" s="1"/>
  <c r="F46" i="7"/>
  <c r="O45" i="7"/>
  <c r="Q45" i="7"/>
  <c r="R45" i="7" s="1"/>
  <c r="L45" i="7"/>
  <c r="M45" i="7" s="1"/>
  <c r="S45" i="7" s="1"/>
  <c r="F33" i="11" s="1"/>
  <c r="H45" i="7"/>
  <c r="D45" i="7" s="1"/>
  <c r="F45" i="7"/>
  <c r="O44" i="7"/>
  <c r="Q44" i="7"/>
  <c r="R44" i="7" s="1"/>
  <c r="L44" i="7"/>
  <c r="M44" i="7" s="1"/>
  <c r="S44" i="7" s="1"/>
  <c r="F32" i="11" s="1"/>
  <c r="H44" i="7"/>
  <c r="D44" i="7" s="1"/>
  <c r="F44" i="7"/>
  <c r="O43" i="7"/>
  <c r="Q43" i="7"/>
  <c r="R43" i="7" s="1"/>
  <c r="L43" i="7"/>
  <c r="M43" i="7" s="1"/>
  <c r="S43" i="7" s="1"/>
  <c r="F31" i="11" s="1"/>
  <c r="H43" i="7"/>
  <c r="D43" i="7" s="1"/>
  <c r="F43" i="7"/>
  <c r="F18" i="7"/>
  <c r="F19" i="7"/>
  <c r="F20" i="7"/>
  <c r="F21" i="7"/>
  <c r="F22" i="7"/>
  <c r="F23" i="7"/>
  <c r="F24" i="7"/>
  <c r="F25" i="7"/>
  <c r="F26" i="7"/>
  <c r="F17" i="7"/>
  <c r="F16" i="7"/>
  <c r="F15" i="7"/>
  <c r="F14" i="7"/>
  <c r="F13" i="7"/>
  <c r="F12" i="7"/>
  <c r="F36" i="7"/>
  <c r="F35" i="7"/>
  <c r="F34" i="7"/>
  <c r="F33" i="7"/>
  <c r="F32" i="7"/>
  <c r="F31" i="7"/>
  <c r="F30" i="7"/>
  <c r="F29" i="7"/>
  <c r="F39" i="7"/>
  <c r="O42" i="7"/>
  <c r="Q42" i="7"/>
  <c r="R42" i="7" s="1"/>
  <c r="L42" i="7"/>
  <c r="M42" i="7" s="1"/>
  <c r="S42" i="7" s="1"/>
  <c r="F30" i="11" s="1"/>
  <c r="H42" i="7"/>
  <c r="D42" i="7" s="1"/>
  <c r="F42" i="7"/>
  <c r="O40" i="7"/>
  <c r="Q40" i="7"/>
  <c r="R40" i="7" s="1"/>
  <c r="L40" i="7"/>
  <c r="M40" i="7" s="1"/>
  <c r="S40" i="7" s="1"/>
  <c r="F28" i="11" s="1"/>
  <c r="H40" i="7"/>
  <c r="D40" i="7" s="1"/>
  <c r="F40" i="7"/>
  <c r="O39" i="7"/>
  <c r="Q39" i="7"/>
  <c r="R39" i="7" s="1"/>
  <c r="L39" i="7"/>
  <c r="M39" i="7" s="1"/>
  <c r="S39" i="7" s="1"/>
  <c r="F27" i="11" s="1"/>
  <c r="H39" i="7"/>
  <c r="D39" i="7" s="1"/>
  <c r="O36" i="7"/>
  <c r="P36" i="7" s="1"/>
  <c r="T36" i="7" s="1"/>
  <c r="Q36" i="7"/>
  <c r="R36" i="7" s="1"/>
  <c r="L36" i="7"/>
  <c r="M36" i="7" s="1"/>
  <c r="S36" i="7" s="1"/>
  <c r="F25" i="11" s="1"/>
  <c r="H36" i="7"/>
  <c r="D36" i="7" s="1"/>
  <c r="R12" i="7"/>
  <c r="O35" i="7"/>
  <c r="P35" i="7" s="1"/>
  <c r="Q35" i="7"/>
  <c r="R35" i="7" s="1"/>
  <c r="L35" i="7"/>
  <c r="M35" i="7" s="1"/>
  <c r="G24" i="11" s="1"/>
  <c r="H35" i="7"/>
  <c r="D35" i="7" s="1"/>
  <c r="O29" i="7"/>
  <c r="P29" i="7" s="1"/>
  <c r="Q29" i="7"/>
  <c r="R29" i="7" s="1"/>
  <c r="L29" i="7"/>
  <c r="M29" i="7" s="1"/>
  <c r="G18" i="11" s="1"/>
  <c r="H29" i="7"/>
  <c r="D29" i="7" s="1"/>
  <c r="O34" i="7"/>
  <c r="P34" i="7" s="1"/>
  <c r="Q34" i="7"/>
  <c r="R34" i="7" s="1"/>
  <c r="L34" i="7"/>
  <c r="M34" i="7" s="1"/>
  <c r="G23" i="11" s="1"/>
  <c r="H34" i="7"/>
  <c r="D34" i="7" s="1"/>
  <c r="O33" i="7"/>
  <c r="P33" i="7" s="1"/>
  <c r="Q33" i="7"/>
  <c r="R33" i="7" s="1"/>
  <c r="L33" i="7"/>
  <c r="M33" i="7" s="1"/>
  <c r="G22" i="11" s="1"/>
  <c r="H33" i="7"/>
  <c r="D33" i="7" s="1"/>
  <c r="O32" i="7"/>
  <c r="Q32" i="7"/>
  <c r="R32" i="7" s="1"/>
  <c r="L32" i="7"/>
  <c r="M32" i="7" s="1"/>
  <c r="G21" i="11" s="1"/>
  <c r="H32" i="7"/>
  <c r="D32" i="7" s="1"/>
  <c r="O31" i="7"/>
  <c r="P31" i="7" s="1"/>
  <c r="Q31" i="7"/>
  <c r="R31" i="7" s="1"/>
  <c r="L31" i="7"/>
  <c r="M31" i="7" s="1"/>
  <c r="H31" i="7"/>
  <c r="D31" i="7" s="1"/>
  <c r="O30" i="7"/>
  <c r="P30" i="7" s="1"/>
  <c r="Q30" i="7"/>
  <c r="R30" i="7" s="1"/>
  <c r="L30" i="7"/>
  <c r="M30" i="7" s="1"/>
  <c r="G19" i="11" s="1"/>
  <c r="H30" i="7"/>
  <c r="D30" i="7" s="1"/>
  <c r="O41" i="7"/>
  <c r="P41" i="7" s="1"/>
  <c r="Q41" i="7"/>
  <c r="R41" i="7" s="1"/>
  <c r="L41" i="7"/>
  <c r="M41" i="7" s="1"/>
  <c r="G29" i="11" s="1"/>
  <c r="H41" i="7"/>
  <c r="D41" i="7" s="1"/>
  <c r="F41" i="7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O26" i="7"/>
  <c r="P26" i="7" s="1"/>
  <c r="Q26" i="7"/>
  <c r="R26" i="7" s="1"/>
  <c r="L26" i="7"/>
  <c r="M26" i="7" s="1"/>
  <c r="G16" i="11" s="1"/>
  <c r="H26" i="7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19" i="3"/>
  <c r="H20" i="3"/>
  <c r="H21" i="3"/>
  <c r="H22" i="3"/>
  <c r="H14" i="3"/>
  <c r="H15" i="3"/>
  <c r="H16" i="3"/>
  <c r="H17" i="3"/>
  <c r="H12" i="3"/>
  <c r="H9" i="3"/>
  <c r="H10" i="3"/>
  <c r="H11" i="3"/>
  <c r="Q102" i="3" l="1"/>
  <c r="S14" i="1"/>
  <c r="G32" i="11"/>
  <c r="G31" i="11"/>
  <c r="G25" i="11"/>
  <c r="G30" i="11"/>
  <c r="G37" i="11"/>
  <c r="G36" i="11"/>
  <c r="G28" i="11"/>
  <c r="G35" i="11"/>
  <c r="G27" i="11"/>
  <c r="G34" i="11"/>
  <c r="P102" i="3"/>
  <c r="O102" i="3"/>
  <c r="M102" i="3"/>
  <c r="N103" i="3"/>
  <c r="K103" i="3"/>
  <c r="L102" i="3"/>
  <c r="K104" i="3"/>
  <c r="Q104" i="3"/>
  <c r="N104" i="3"/>
  <c r="I26" i="7"/>
  <c r="E16" i="11" s="1"/>
  <c r="I43" i="7"/>
  <c r="E31" i="11" s="1"/>
  <c r="I31" i="11" s="1"/>
  <c r="I28" i="7"/>
  <c r="E17" i="11" s="1"/>
  <c r="I17" i="11" s="1"/>
  <c r="I38" i="7"/>
  <c r="E26" i="11" s="1"/>
  <c r="I26" i="11" s="1"/>
  <c r="U28" i="7"/>
  <c r="U46" i="7"/>
  <c r="I45" i="7"/>
  <c r="E33" i="11" s="1"/>
  <c r="S38" i="7"/>
  <c r="F26" i="11" s="1"/>
  <c r="T38" i="7"/>
  <c r="U38" i="7"/>
  <c r="U44" i="7"/>
  <c r="I46" i="7"/>
  <c r="E34" i="11" s="1"/>
  <c r="U43" i="7"/>
  <c r="U47" i="7"/>
  <c r="I44" i="7"/>
  <c r="E32" i="11" s="1"/>
  <c r="I47" i="7"/>
  <c r="E35" i="11" s="1"/>
  <c r="H35" i="11" s="1"/>
  <c r="U45" i="7"/>
  <c r="U49" i="7"/>
  <c r="P46" i="7"/>
  <c r="T46" i="7" s="1"/>
  <c r="I48" i="7"/>
  <c r="E36" i="11" s="1"/>
  <c r="I49" i="7"/>
  <c r="E37" i="11" s="1"/>
  <c r="U48" i="7"/>
  <c r="P45" i="7"/>
  <c r="T45" i="7" s="1"/>
  <c r="P44" i="7"/>
  <c r="T44" i="7" s="1"/>
  <c r="P43" i="7"/>
  <c r="T43" i="7" s="1"/>
  <c r="U42" i="7"/>
  <c r="U39" i="7"/>
  <c r="U40" i="7"/>
  <c r="P39" i="7"/>
  <c r="T39" i="7" s="1"/>
  <c r="I42" i="7"/>
  <c r="E30" i="11" s="1"/>
  <c r="I40" i="7"/>
  <c r="E28" i="11" s="1"/>
  <c r="I39" i="7"/>
  <c r="E27" i="11" s="1"/>
  <c r="P40" i="7"/>
  <c r="T40" i="7" s="1"/>
  <c r="P42" i="7"/>
  <c r="T42" i="7" s="1"/>
  <c r="I36" i="7"/>
  <c r="E25" i="11" s="1"/>
  <c r="I25" i="11" s="1"/>
  <c r="U36" i="7"/>
  <c r="P32" i="7"/>
  <c r="T32" i="7" s="1"/>
  <c r="T35" i="7"/>
  <c r="T33" i="7"/>
  <c r="T34" i="7"/>
  <c r="S29" i="7"/>
  <c r="F18" i="11" s="1"/>
  <c r="S35" i="7"/>
  <c r="F24" i="11" s="1"/>
  <c r="S34" i="7"/>
  <c r="F23" i="11" s="1"/>
  <c r="I29" i="7"/>
  <c r="E18" i="11" s="1"/>
  <c r="I35" i="7"/>
  <c r="E24" i="11" s="1"/>
  <c r="T30" i="7"/>
  <c r="I34" i="7"/>
  <c r="E23" i="11" s="1"/>
  <c r="H23" i="11" s="1"/>
  <c r="U29" i="7"/>
  <c r="U35" i="7"/>
  <c r="T29" i="7"/>
  <c r="I31" i="7"/>
  <c r="E20" i="11" s="1"/>
  <c r="I20" i="11" s="1"/>
  <c r="U33" i="7"/>
  <c r="I30" i="7"/>
  <c r="E19" i="11" s="1"/>
  <c r="I19" i="11" s="1"/>
  <c r="U31" i="7"/>
  <c r="U26" i="7"/>
  <c r="U41" i="7"/>
  <c r="U30" i="7"/>
  <c r="U32" i="7"/>
  <c r="S26" i="7"/>
  <c r="F16" i="11" s="1"/>
  <c r="T31" i="7"/>
  <c r="I33" i="7"/>
  <c r="E22" i="11" s="1"/>
  <c r="S31" i="7"/>
  <c r="F20" i="11" s="1"/>
  <c r="I32" i="7"/>
  <c r="E21" i="11" s="1"/>
  <c r="S33" i="7"/>
  <c r="F22" i="11" s="1"/>
  <c r="U34" i="7"/>
  <c r="S41" i="7"/>
  <c r="F29" i="11" s="1"/>
  <c r="S32" i="7"/>
  <c r="F21" i="11" s="1"/>
  <c r="S30" i="7"/>
  <c r="F19" i="11" s="1"/>
  <c r="T26" i="7"/>
  <c r="T41" i="7"/>
  <c r="I41" i="7"/>
  <c r="E29" i="11" s="1"/>
  <c r="J19" i="3"/>
  <c r="N19" i="3" s="1"/>
  <c r="I20" i="3"/>
  <c r="J10" i="3"/>
  <c r="N10" i="3" s="1"/>
  <c r="J11" i="3"/>
  <c r="N11" i="3" s="1"/>
  <c r="J12" i="3"/>
  <c r="N12" i="3" s="1"/>
  <c r="J17" i="3"/>
  <c r="N17" i="3" s="1"/>
  <c r="J9" i="3"/>
  <c r="N9" i="3" s="1"/>
  <c r="J16" i="3"/>
  <c r="N16" i="3" s="1"/>
  <c r="J15" i="3"/>
  <c r="N15" i="3" s="1"/>
  <c r="J14" i="3"/>
  <c r="N14" i="3" s="1"/>
  <c r="H23" i="3"/>
  <c r="H13" i="3"/>
  <c r="J13" i="3" s="1"/>
  <c r="N13" i="3" s="1"/>
  <c r="H18" i="3"/>
  <c r="J18" i="3" s="1"/>
  <c r="N18" i="3" s="1"/>
  <c r="H3" i="3"/>
  <c r="J3" i="3" s="1"/>
  <c r="N3" i="3" s="1"/>
  <c r="H4" i="3"/>
  <c r="J4" i="3" s="1"/>
  <c r="N4" i="3" s="1"/>
  <c r="H5" i="3"/>
  <c r="J5" i="3" s="1"/>
  <c r="N5" i="3" s="1"/>
  <c r="H6" i="3"/>
  <c r="J6" i="3" s="1"/>
  <c r="N6" i="3" s="1"/>
  <c r="H7" i="3"/>
  <c r="H8" i="3"/>
  <c r="J8" i="3" s="1"/>
  <c r="N8" i="3" s="1"/>
  <c r="H24" i="3"/>
  <c r="H25" i="3"/>
  <c r="H26" i="3"/>
  <c r="H27" i="3"/>
  <c r="H28" i="3"/>
  <c r="H30" i="3"/>
  <c r="H31" i="3"/>
  <c r="H32" i="3"/>
  <c r="H2" i="3"/>
  <c r="J2" i="3" s="1"/>
  <c r="O24" i="7"/>
  <c r="P24" i="7" s="1"/>
  <c r="Q24" i="7"/>
  <c r="R24" i="7" s="1"/>
  <c r="L24" i="7"/>
  <c r="M24" i="7" s="1"/>
  <c r="G14" i="11" s="1"/>
  <c r="H24" i="7"/>
  <c r="I24" i="7" s="1"/>
  <c r="E14" i="11" s="1"/>
  <c r="I14" i="11" s="1"/>
  <c r="O25" i="7"/>
  <c r="P25" i="7" s="1"/>
  <c r="Q25" i="7"/>
  <c r="R25" i="7" s="1"/>
  <c r="L25" i="7"/>
  <c r="M25" i="7" s="1"/>
  <c r="G15" i="11" s="1"/>
  <c r="H25" i="7"/>
  <c r="I25" i="7" s="1"/>
  <c r="E15" i="11" s="1"/>
  <c r="H15" i="11" s="1"/>
  <c r="O22" i="7"/>
  <c r="P22" i="7" s="1"/>
  <c r="Q22" i="7"/>
  <c r="R22" i="7" s="1"/>
  <c r="L22" i="7"/>
  <c r="G12" i="11" s="1"/>
  <c r="H22" i="7"/>
  <c r="I22" i="7" s="1"/>
  <c r="E12" i="11" s="1"/>
  <c r="O21" i="7"/>
  <c r="P21" i="7" s="1"/>
  <c r="Q21" i="7"/>
  <c r="R21" i="7" s="1"/>
  <c r="L21" i="7"/>
  <c r="G11" i="11" s="1"/>
  <c r="H21" i="7"/>
  <c r="I21" i="7" s="1"/>
  <c r="E11" i="11" s="1"/>
  <c r="O20" i="7"/>
  <c r="P20" i="7" s="1"/>
  <c r="Q20" i="7"/>
  <c r="R20" i="7" s="1"/>
  <c r="L20" i="7"/>
  <c r="M20" i="7" s="1"/>
  <c r="G10" i="11" s="1"/>
  <c r="H20" i="7"/>
  <c r="I20" i="7" s="1"/>
  <c r="E10" i="11" s="1"/>
  <c r="O23" i="7"/>
  <c r="P23" i="7" s="1"/>
  <c r="Q23" i="7"/>
  <c r="R23" i="7" s="1"/>
  <c r="L23" i="7"/>
  <c r="M23" i="7" s="1"/>
  <c r="G13" i="11" s="1"/>
  <c r="H23" i="7"/>
  <c r="I23" i="7" s="1"/>
  <c r="E13" i="11" s="1"/>
  <c r="N13" i="7"/>
  <c r="O13" i="7" s="1"/>
  <c r="P13" i="7" s="1"/>
  <c r="O12" i="7"/>
  <c r="P12" i="7" s="1"/>
  <c r="L12" i="7"/>
  <c r="G2" i="11" s="1"/>
  <c r="G12" i="7"/>
  <c r="H12" i="7" s="1"/>
  <c r="I12" i="7" s="1"/>
  <c r="E2" i="11" s="1"/>
  <c r="N9" i="7"/>
  <c r="L19" i="7"/>
  <c r="M19" i="7" s="1"/>
  <c r="G9" i="11" s="1"/>
  <c r="Q19" i="7"/>
  <c r="R19" i="7" s="1"/>
  <c r="O19" i="7"/>
  <c r="P19" i="7" s="1"/>
  <c r="G19" i="7"/>
  <c r="H19" i="7" s="1"/>
  <c r="I19" i="7" s="1"/>
  <c r="E9" i="11" s="1"/>
  <c r="I9" i="11" s="1"/>
  <c r="O18" i="7"/>
  <c r="P18" i="7" s="1"/>
  <c r="Q18" i="7"/>
  <c r="R18" i="7" s="1"/>
  <c r="G18" i="7"/>
  <c r="H18" i="7" s="1"/>
  <c r="L18" i="7"/>
  <c r="M18" i="7" s="1"/>
  <c r="G8" i="11" s="1"/>
  <c r="L17" i="7"/>
  <c r="M17" i="7" s="1"/>
  <c r="G7" i="11" s="1"/>
  <c r="Q17" i="7"/>
  <c r="R17" i="7" s="1"/>
  <c r="O17" i="7"/>
  <c r="P17" i="7" s="1"/>
  <c r="G17" i="7"/>
  <c r="H17" i="7" s="1"/>
  <c r="I17" i="7" s="1"/>
  <c r="E7" i="11" s="1"/>
  <c r="I7" i="11" s="1"/>
  <c r="O16" i="7"/>
  <c r="P16" i="7" s="1"/>
  <c r="Q16" i="7"/>
  <c r="R16" i="7" s="1"/>
  <c r="L16" i="7"/>
  <c r="M16" i="7" s="1"/>
  <c r="G6" i="11" s="1"/>
  <c r="G16" i="7"/>
  <c r="H16" i="7" s="1"/>
  <c r="Q15" i="7"/>
  <c r="R15" i="7" s="1"/>
  <c r="O15" i="7"/>
  <c r="P15" i="7" s="1"/>
  <c r="L15" i="7"/>
  <c r="M15" i="7" s="1"/>
  <c r="G5" i="11" s="1"/>
  <c r="G15" i="7"/>
  <c r="H15" i="7" s="1"/>
  <c r="I15" i="7" s="1"/>
  <c r="E5" i="11" s="1"/>
  <c r="Q14" i="7"/>
  <c r="R14" i="7" s="1"/>
  <c r="O14" i="7"/>
  <c r="P14" i="7" s="1"/>
  <c r="L14" i="7"/>
  <c r="M14" i="7" s="1"/>
  <c r="G4" i="11" s="1"/>
  <c r="G14" i="7"/>
  <c r="H14" i="7" s="1"/>
  <c r="O10" i="7"/>
  <c r="P10" i="7" s="1"/>
  <c r="K9" i="7"/>
  <c r="L9" i="7" s="1"/>
  <c r="M9" i="7" s="1"/>
  <c r="K13" i="7"/>
  <c r="L13" i="7" s="1"/>
  <c r="M13" i="7" s="1"/>
  <c r="G3" i="11" s="1"/>
  <c r="L10" i="7"/>
  <c r="M10" i="7" s="1"/>
  <c r="G13" i="7"/>
  <c r="H13" i="7" s="1"/>
  <c r="G10" i="7"/>
  <c r="H10" i="7" s="1"/>
  <c r="G9" i="7"/>
  <c r="H9" i="7" s="1"/>
  <c r="F10" i="7"/>
  <c r="K23" i="11" l="1"/>
  <c r="H16" i="11"/>
  <c r="K16" i="11" s="1"/>
  <c r="I27" i="11"/>
  <c r="I35" i="11"/>
  <c r="H2" i="11"/>
  <c r="K2" i="11" s="1"/>
  <c r="H29" i="11"/>
  <c r="K29" i="11" s="1"/>
  <c r="I29" i="11"/>
  <c r="H28" i="11"/>
  <c r="K28" i="11" s="1"/>
  <c r="I28" i="11"/>
  <c r="H33" i="11"/>
  <c r="K33" i="11" s="1"/>
  <c r="H30" i="11"/>
  <c r="K30" i="11" s="1"/>
  <c r="H10" i="11"/>
  <c r="K10" i="11" s="1"/>
  <c r="H22" i="11"/>
  <c r="K22" i="11" s="1"/>
  <c r="H19" i="11"/>
  <c r="K19" i="11" s="1"/>
  <c r="H24" i="11"/>
  <c r="K24" i="11" s="1"/>
  <c r="H37" i="11"/>
  <c r="I37" i="11"/>
  <c r="I22" i="11"/>
  <c r="K35" i="11"/>
  <c r="H21" i="11"/>
  <c r="K21" i="11" s="1"/>
  <c r="H5" i="11"/>
  <c r="K5" i="11" s="1"/>
  <c r="H7" i="11"/>
  <c r="J7" i="11" s="1"/>
  <c r="H9" i="11"/>
  <c r="J9" i="11" s="1"/>
  <c r="H18" i="11"/>
  <c r="K18" i="11" s="1"/>
  <c r="I18" i="11"/>
  <c r="H36" i="11"/>
  <c r="K36" i="11" s="1"/>
  <c r="I36" i="11"/>
  <c r="H34" i="11"/>
  <c r="I34" i="11"/>
  <c r="H26" i="11"/>
  <c r="K26" i="11" s="1"/>
  <c r="I5" i="11"/>
  <c r="I30" i="11"/>
  <c r="I16" i="11"/>
  <c r="I33" i="11"/>
  <c r="H12" i="11"/>
  <c r="K12" i="11" s="1"/>
  <c r="I12" i="11"/>
  <c r="J35" i="11"/>
  <c r="H13" i="11"/>
  <c r="I11" i="11"/>
  <c r="I15" i="11"/>
  <c r="J15" i="11" s="1"/>
  <c r="H20" i="11"/>
  <c r="K20" i="11" s="1"/>
  <c r="H25" i="11"/>
  <c r="K25" i="11" s="1"/>
  <c r="H17" i="11"/>
  <c r="K17" i="11" s="1"/>
  <c r="I13" i="11"/>
  <c r="J2" i="11"/>
  <c r="I24" i="11"/>
  <c r="J24" i="11" s="1"/>
  <c r="H27" i="11"/>
  <c r="J27" i="11" s="1"/>
  <c r="K9" i="11"/>
  <c r="H14" i="11"/>
  <c r="J14" i="11" s="1"/>
  <c r="I23" i="11"/>
  <c r="J23" i="11" s="1"/>
  <c r="H32" i="11"/>
  <c r="K32" i="11" s="1"/>
  <c r="K34" i="11"/>
  <c r="K13" i="11"/>
  <c r="K15" i="11"/>
  <c r="H31" i="11"/>
  <c r="J31" i="11" s="1"/>
  <c r="I21" i="11"/>
  <c r="J21" i="11" s="1"/>
  <c r="H11" i="11"/>
  <c r="J11" i="11" s="1"/>
  <c r="I32" i="11"/>
  <c r="I10" i="11"/>
  <c r="J10" i="11" s="1"/>
  <c r="R103" i="3"/>
  <c r="P103" i="3"/>
  <c r="L103" i="3"/>
  <c r="M103" i="3"/>
  <c r="O103" i="3"/>
  <c r="L104" i="3"/>
  <c r="O104" i="3"/>
  <c r="P104" i="3"/>
  <c r="M104" i="3"/>
  <c r="R104" i="3"/>
  <c r="Q2" i="3"/>
  <c r="N2" i="3"/>
  <c r="K16" i="3"/>
  <c r="Q16" i="3"/>
  <c r="Q6" i="3"/>
  <c r="Q9" i="3"/>
  <c r="Q5" i="3"/>
  <c r="K17" i="3"/>
  <c r="Q17" i="3"/>
  <c r="Q4" i="3"/>
  <c r="Q12" i="3"/>
  <c r="Q3" i="3"/>
  <c r="Q11" i="3"/>
  <c r="K18" i="3"/>
  <c r="Q18" i="3"/>
  <c r="Q10" i="3"/>
  <c r="Q13" i="3"/>
  <c r="K14" i="3"/>
  <c r="Q14" i="3"/>
  <c r="K8" i="3"/>
  <c r="Q8" i="3"/>
  <c r="K15" i="3"/>
  <c r="Q15" i="3"/>
  <c r="Q19" i="3"/>
  <c r="S12" i="7"/>
  <c r="F2" i="11" s="1"/>
  <c r="U12" i="7"/>
  <c r="T12" i="7"/>
  <c r="U24" i="7"/>
  <c r="S24" i="7"/>
  <c r="F14" i="11" s="1"/>
  <c r="T15" i="7"/>
  <c r="T18" i="7"/>
  <c r="T19" i="7"/>
  <c r="T22" i="7"/>
  <c r="T24" i="7"/>
  <c r="U14" i="7"/>
  <c r="S14" i="7"/>
  <c r="F4" i="11" s="1"/>
  <c r="U17" i="7"/>
  <c r="S17" i="7"/>
  <c r="F7" i="11" s="1"/>
  <c r="S19" i="7"/>
  <c r="F9" i="11" s="1"/>
  <c r="U19" i="7"/>
  <c r="S23" i="7"/>
  <c r="F13" i="11" s="1"/>
  <c r="U23" i="7"/>
  <c r="U21" i="7"/>
  <c r="S21" i="7"/>
  <c r="F11" i="11" s="1"/>
  <c r="U25" i="7"/>
  <c r="S25" i="7"/>
  <c r="F15" i="11" s="1"/>
  <c r="U15" i="7"/>
  <c r="S15" i="7"/>
  <c r="F5" i="11" s="1"/>
  <c r="S20" i="7"/>
  <c r="F10" i="11" s="1"/>
  <c r="U20" i="7"/>
  <c r="T13" i="7"/>
  <c r="T14" i="7"/>
  <c r="U18" i="7"/>
  <c r="S18" i="7"/>
  <c r="F8" i="11" s="1"/>
  <c r="T16" i="7"/>
  <c r="U22" i="7"/>
  <c r="S22" i="7"/>
  <c r="F12" i="11" s="1"/>
  <c r="S13" i="7"/>
  <c r="F3" i="11" s="1"/>
  <c r="U13" i="7"/>
  <c r="T17" i="7"/>
  <c r="T20" i="7"/>
  <c r="U16" i="7"/>
  <c r="S16" i="7"/>
  <c r="F6" i="11" s="1"/>
  <c r="T23" i="7"/>
  <c r="T21" i="7"/>
  <c r="T25" i="7"/>
  <c r="K9" i="3"/>
  <c r="K6" i="3"/>
  <c r="K4" i="3"/>
  <c r="K3" i="3"/>
  <c r="K12" i="3"/>
  <c r="K13" i="3"/>
  <c r="K11" i="3"/>
  <c r="K10" i="3"/>
  <c r="J20" i="3"/>
  <c r="N20" i="3" s="1"/>
  <c r="I21" i="3"/>
  <c r="K19" i="3"/>
  <c r="K5" i="3"/>
  <c r="J7" i="3"/>
  <c r="N7" i="3" s="1"/>
  <c r="K2" i="3"/>
  <c r="I18" i="7"/>
  <c r="E8" i="11" s="1"/>
  <c r="Q13" i="7"/>
  <c r="R13" i="7" s="1"/>
  <c r="Q10" i="7"/>
  <c r="I16" i="7"/>
  <c r="E6" i="11" s="1"/>
  <c r="I14" i="7"/>
  <c r="E4" i="11" s="1"/>
  <c r="I13" i="7"/>
  <c r="E3" i="11" s="1"/>
  <c r="Q9" i="7"/>
  <c r="R9" i="7" s="1"/>
  <c r="O9" i="7"/>
  <c r="P9" i="7" s="1"/>
  <c r="I10" i="7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H9" i="4"/>
  <c r="F9" i="7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3" i="4"/>
  <c r="N51" i="4"/>
  <c r="N16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I50" i="4"/>
  <c r="I51" i="4"/>
  <c r="I52" i="4"/>
  <c r="N52" i="4" s="1"/>
  <c r="I53" i="4"/>
  <c r="I42" i="4"/>
  <c r="I43" i="4"/>
  <c r="I44" i="4"/>
  <c r="I45" i="4"/>
  <c r="I46" i="4"/>
  <c r="I47" i="4"/>
  <c r="N47" i="4" s="1"/>
  <c r="I48" i="4"/>
  <c r="N48" i="4" s="1"/>
  <c r="I49" i="4"/>
  <c r="N49" i="4" s="1"/>
  <c r="I41" i="4"/>
  <c r="J10" i="1"/>
  <c r="M8" i="4"/>
  <c r="M9" i="4" s="1"/>
  <c r="J35" i="4"/>
  <c r="K35" i="4" s="1"/>
  <c r="J36" i="4"/>
  <c r="K36" i="4" s="1"/>
  <c r="J37" i="4"/>
  <c r="K37" i="4" s="1"/>
  <c r="J38" i="4"/>
  <c r="K38" i="4" s="1"/>
  <c r="J39" i="4"/>
  <c r="K39" i="4"/>
  <c r="J40" i="4"/>
  <c r="K40" i="4" s="1"/>
  <c r="J33" i="11" l="1"/>
  <c r="J28" i="11"/>
  <c r="J16" i="11"/>
  <c r="J30" i="11"/>
  <c r="J5" i="11"/>
  <c r="J29" i="11"/>
  <c r="J12" i="11"/>
  <c r="J32" i="11"/>
  <c r="J37" i="11"/>
  <c r="J25" i="11"/>
  <c r="K37" i="11"/>
  <c r="K11" i="11"/>
  <c r="J22" i="11"/>
  <c r="H4" i="11"/>
  <c r="K4" i="11" s="1"/>
  <c r="I4" i="11"/>
  <c r="J17" i="11"/>
  <c r="H6" i="11"/>
  <c r="K6" i="11" s="1"/>
  <c r="I6" i="11"/>
  <c r="J18" i="11"/>
  <c r="J20" i="11"/>
  <c r="K7" i="11"/>
  <c r="J26" i="11"/>
  <c r="J19" i="11"/>
  <c r="I3" i="11"/>
  <c r="H3" i="11"/>
  <c r="K14" i="11"/>
  <c r="H8" i="11"/>
  <c r="K8" i="11" s="1"/>
  <c r="I8" i="11"/>
  <c r="J34" i="11"/>
  <c r="K27" i="11"/>
  <c r="K31" i="11"/>
  <c r="J36" i="11"/>
  <c r="J13" i="11"/>
  <c r="L5" i="3"/>
  <c r="O5" i="3"/>
  <c r="R5" i="3"/>
  <c r="M5" i="3"/>
  <c r="P5" i="3"/>
  <c r="R3" i="3"/>
  <c r="M3" i="3"/>
  <c r="P3" i="3"/>
  <c r="O3" i="3"/>
  <c r="L3" i="3"/>
  <c r="P15" i="3"/>
  <c r="L15" i="3"/>
  <c r="O15" i="3"/>
  <c r="M15" i="3"/>
  <c r="R15" i="3"/>
  <c r="M18" i="3"/>
  <c r="P18" i="3"/>
  <c r="O18" i="3"/>
  <c r="R18" i="3"/>
  <c r="L18" i="3"/>
  <c r="R19" i="3"/>
  <c r="M19" i="3"/>
  <c r="P19" i="3"/>
  <c r="O19" i="3"/>
  <c r="L19" i="3"/>
  <c r="O4" i="3"/>
  <c r="R4" i="3"/>
  <c r="L4" i="3"/>
  <c r="M4" i="3"/>
  <c r="P4" i="3"/>
  <c r="L6" i="3"/>
  <c r="O6" i="3"/>
  <c r="R6" i="3"/>
  <c r="P6" i="3"/>
  <c r="M6" i="3"/>
  <c r="M8" i="3"/>
  <c r="P8" i="3"/>
  <c r="L8" i="3"/>
  <c r="O8" i="3"/>
  <c r="R8" i="3"/>
  <c r="M9" i="3"/>
  <c r="P9" i="3"/>
  <c r="R9" i="3"/>
  <c r="L9" i="3"/>
  <c r="O9" i="3"/>
  <c r="M16" i="3"/>
  <c r="P16" i="3"/>
  <c r="L16" i="3"/>
  <c r="R16" i="3"/>
  <c r="O16" i="3"/>
  <c r="L14" i="3"/>
  <c r="O14" i="3"/>
  <c r="R14" i="3"/>
  <c r="M14" i="3"/>
  <c r="P14" i="3"/>
  <c r="M10" i="3"/>
  <c r="P10" i="3"/>
  <c r="O10" i="3"/>
  <c r="R10" i="3"/>
  <c r="L10" i="3"/>
  <c r="R11" i="3"/>
  <c r="P11" i="3"/>
  <c r="M11" i="3"/>
  <c r="L11" i="3"/>
  <c r="O11" i="3"/>
  <c r="O2" i="3"/>
  <c r="M2" i="3"/>
  <c r="L2" i="3"/>
  <c r="R2" i="3"/>
  <c r="P2" i="3"/>
  <c r="L13" i="3"/>
  <c r="O13" i="3"/>
  <c r="R13" i="3"/>
  <c r="P13" i="3"/>
  <c r="M13" i="3"/>
  <c r="M17" i="3"/>
  <c r="P17" i="3"/>
  <c r="R17" i="3"/>
  <c r="L17" i="3"/>
  <c r="O17" i="3"/>
  <c r="O12" i="3"/>
  <c r="R12" i="3"/>
  <c r="P12" i="3"/>
  <c r="L12" i="3"/>
  <c r="M12" i="3"/>
  <c r="H10" i="4"/>
  <c r="N46" i="4"/>
  <c r="N53" i="4"/>
  <c r="N45" i="4"/>
  <c r="N44" i="4"/>
  <c r="N50" i="4"/>
  <c r="N42" i="4"/>
  <c r="Q20" i="3"/>
  <c r="K7" i="3"/>
  <c r="Q7" i="3"/>
  <c r="K20" i="3"/>
  <c r="I22" i="3"/>
  <c r="J21" i="3"/>
  <c r="N21" i="3" s="1"/>
  <c r="R10" i="7"/>
  <c r="I9" i="7"/>
  <c r="K17" i="4"/>
  <c r="K19" i="4"/>
  <c r="K20" i="4"/>
  <c r="K22" i="4"/>
  <c r="K23" i="4"/>
  <c r="K25" i="4"/>
  <c r="K27" i="4"/>
  <c r="K28" i="4"/>
  <c r="K30" i="4"/>
  <c r="K31" i="4"/>
  <c r="K33" i="4"/>
  <c r="J17" i="4"/>
  <c r="J18" i="4"/>
  <c r="K18" i="4" s="1"/>
  <c r="J19" i="4"/>
  <c r="J20" i="4"/>
  <c r="J21" i="4"/>
  <c r="K21" i="4" s="1"/>
  <c r="J22" i="4"/>
  <c r="J23" i="4"/>
  <c r="J24" i="4"/>
  <c r="K24" i="4" s="1"/>
  <c r="J25" i="4"/>
  <c r="J26" i="4"/>
  <c r="K26" i="4" s="1"/>
  <c r="J27" i="4"/>
  <c r="J28" i="4"/>
  <c r="J29" i="4"/>
  <c r="K29" i="4" s="1"/>
  <c r="J30" i="4"/>
  <c r="J31" i="4"/>
  <c r="J32" i="4"/>
  <c r="K32" i="4" s="1"/>
  <c r="J33" i="4"/>
  <c r="J34" i="4"/>
  <c r="K34" i="4" s="1"/>
  <c r="J16" i="4"/>
  <c r="K16" i="4" s="1"/>
  <c r="F20" i="4"/>
  <c r="F19" i="4"/>
  <c r="L51" i="4" s="1"/>
  <c r="M51" i="4" s="1"/>
  <c r="P9" i="4"/>
  <c r="P10" i="4" s="1"/>
  <c r="E8" i="4"/>
  <c r="E9" i="4" s="1"/>
  <c r="E5" i="4"/>
  <c r="G10" i="1"/>
  <c r="L10" i="1"/>
  <c r="P10" i="1"/>
  <c r="Q10" i="1" s="1"/>
  <c r="J11" i="1"/>
  <c r="K11" i="1" s="1"/>
  <c r="N18" i="1"/>
  <c r="N10" i="1"/>
  <c r="N11" i="1"/>
  <c r="N12" i="1"/>
  <c r="N13" i="1"/>
  <c r="N15" i="1"/>
  <c r="N16" i="1"/>
  <c r="I5" i="2"/>
  <c r="H5" i="2"/>
  <c r="L5" i="2"/>
  <c r="J13" i="1"/>
  <c r="J15" i="1"/>
  <c r="K15" i="1" s="1"/>
  <c r="J16" i="1"/>
  <c r="K16" i="1" s="1"/>
  <c r="J12" i="1"/>
  <c r="K12" i="1" s="1"/>
  <c r="J9" i="1"/>
  <c r="L13" i="1" l="1"/>
  <c r="G13" i="1"/>
  <c r="G15" i="1"/>
  <c r="O13" i="1"/>
  <c r="O9" i="1"/>
  <c r="P9" i="1"/>
  <c r="K9" i="1"/>
  <c r="J3" i="11"/>
  <c r="K3" i="11"/>
  <c r="J6" i="11"/>
  <c r="J8" i="11"/>
  <c r="J4" i="11"/>
  <c r="O20" i="3"/>
  <c r="R20" i="3"/>
  <c r="P20" i="3"/>
  <c r="L20" i="3"/>
  <c r="M20" i="3"/>
  <c r="P7" i="3"/>
  <c r="L7" i="3"/>
  <c r="O7" i="3"/>
  <c r="M7" i="3"/>
  <c r="R7" i="3"/>
  <c r="P15" i="1"/>
  <c r="Q15" i="1" s="1"/>
  <c r="O11" i="1"/>
  <c r="P11" i="1"/>
  <c r="L41" i="4"/>
  <c r="M41" i="4" s="1"/>
  <c r="L39" i="4"/>
  <c r="M39" i="4" s="1"/>
  <c r="L36" i="4"/>
  <c r="M36" i="4" s="1"/>
  <c r="L52" i="4"/>
  <c r="M52" i="4" s="1"/>
  <c r="L37" i="4"/>
  <c r="M37" i="4" s="1"/>
  <c r="L40" i="4"/>
  <c r="M40" i="4" s="1"/>
  <c r="L38" i="4"/>
  <c r="M38" i="4" s="1"/>
  <c r="L35" i="4"/>
  <c r="M35" i="4" s="1"/>
  <c r="L49" i="4"/>
  <c r="M49" i="4" s="1"/>
  <c r="L45" i="4"/>
  <c r="M45" i="4" s="1"/>
  <c r="P16" i="1"/>
  <c r="R16" i="1" s="1"/>
  <c r="G12" i="1"/>
  <c r="L43" i="4"/>
  <c r="M43" i="4" s="1"/>
  <c r="G11" i="1"/>
  <c r="L46" i="4"/>
  <c r="M46" i="4" s="1"/>
  <c r="L11" i="1"/>
  <c r="Q21" i="3"/>
  <c r="L47" i="4"/>
  <c r="M47" i="4" s="1"/>
  <c r="L50" i="4"/>
  <c r="M50" i="4" s="1"/>
  <c r="L9" i="1"/>
  <c r="O16" i="1"/>
  <c r="P13" i="1"/>
  <c r="G9" i="1"/>
  <c r="L44" i="4"/>
  <c r="M44" i="4" s="1"/>
  <c r="L53" i="4"/>
  <c r="M53" i="4" s="1"/>
  <c r="O12" i="1"/>
  <c r="P12" i="1"/>
  <c r="G16" i="1"/>
  <c r="F22" i="4"/>
  <c r="L48" i="4"/>
  <c r="M48" i="4" s="1"/>
  <c r="L42" i="4"/>
  <c r="M42" i="4" s="1"/>
  <c r="I23" i="3"/>
  <c r="J22" i="3"/>
  <c r="N22" i="3" s="1"/>
  <c r="K21" i="3"/>
  <c r="L18" i="4"/>
  <c r="M18" i="4" s="1"/>
  <c r="L32" i="4"/>
  <c r="M32" i="4" s="1"/>
  <c r="L24" i="4"/>
  <c r="M24" i="4" s="1"/>
  <c r="L22" i="4"/>
  <c r="M22" i="4" s="1"/>
  <c r="L29" i="4"/>
  <c r="M29" i="4" s="1"/>
  <c r="L21" i="4"/>
  <c r="M21" i="4" s="1"/>
  <c r="L25" i="4"/>
  <c r="M25" i="4" s="1"/>
  <c r="L31" i="4"/>
  <c r="M31" i="4" s="1"/>
  <c r="L23" i="4"/>
  <c r="M23" i="4" s="1"/>
  <c r="L30" i="4"/>
  <c r="M30" i="4" s="1"/>
  <c r="L28" i="4"/>
  <c r="M28" i="4" s="1"/>
  <c r="L20" i="4"/>
  <c r="M20" i="4" s="1"/>
  <c r="L33" i="4"/>
  <c r="M33" i="4" s="1"/>
  <c r="L17" i="4"/>
  <c r="M17" i="4" s="1"/>
  <c r="L16" i="4"/>
  <c r="M16" i="4" s="1"/>
  <c r="L27" i="4"/>
  <c r="M27" i="4" s="1"/>
  <c r="L19" i="4"/>
  <c r="M19" i="4" s="1"/>
  <c r="L34" i="4"/>
  <c r="M34" i="4" s="1"/>
  <c r="L26" i="4"/>
  <c r="M26" i="4" s="1"/>
  <c r="O10" i="1"/>
  <c r="R10" i="1"/>
  <c r="S10" i="1" s="1"/>
  <c r="O15" i="1"/>
  <c r="K5" i="2"/>
  <c r="M5" i="2"/>
  <c r="L16" i="1"/>
  <c r="K13" i="1"/>
  <c r="L15" i="1"/>
  <c r="L12" i="1"/>
  <c r="K10" i="1"/>
  <c r="R15" i="1" l="1"/>
  <c r="S15" i="1" s="1"/>
  <c r="R9" i="1"/>
  <c r="Q9" i="1"/>
  <c r="N5" i="2"/>
  <c r="O5" i="2" s="1"/>
  <c r="J6" i="2" s="1"/>
  <c r="K6" i="2" s="1"/>
  <c r="L21" i="3"/>
  <c r="O21" i="3"/>
  <c r="R21" i="3"/>
  <c r="P21" i="3"/>
  <c r="M21" i="3"/>
  <c r="Q13" i="1"/>
  <c r="R13" i="1"/>
  <c r="Q16" i="1"/>
  <c r="S16" i="1" s="1"/>
  <c r="Q12" i="1"/>
  <c r="R12" i="1"/>
  <c r="Q22" i="3"/>
  <c r="R11" i="1"/>
  <c r="Q11" i="1"/>
  <c r="I24" i="3"/>
  <c r="J23" i="3"/>
  <c r="N23" i="3" s="1"/>
  <c r="K22" i="3"/>
  <c r="S11" i="1" l="1"/>
  <c r="S9" i="1"/>
  <c r="L22" i="3"/>
  <c r="O22" i="3"/>
  <c r="R22" i="3"/>
  <c r="M22" i="3"/>
  <c r="P22" i="3"/>
  <c r="S12" i="1"/>
  <c r="Q23" i="3"/>
  <c r="S13" i="1"/>
  <c r="I25" i="3"/>
  <c r="J24" i="3"/>
  <c r="N24" i="3" s="1"/>
  <c r="K23" i="3"/>
  <c r="L6" i="2"/>
  <c r="M6" i="2" s="1"/>
  <c r="P23" i="3" l="1"/>
  <c r="L23" i="3"/>
  <c r="O23" i="3"/>
  <c r="M23" i="3"/>
  <c r="R23" i="3"/>
  <c r="Q24" i="3"/>
  <c r="I26" i="3"/>
  <c r="J25" i="3"/>
  <c r="N25" i="3" s="1"/>
  <c r="K24" i="3"/>
  <c r="N6" i="2"/>
  <c r="O6" i="2" s="1"/>
  <c r="J7" i="2" s="1"/>
  <c r="K7" i="2" s="1"/>
  <c r="M24" i="3" l="1"/>
  <c r="P24" i="3"/>
  <c r="L24" i="3"/>
  <c r="O24" i="3"/>
  <c r="R24" i="3"/>
  <c r="Q25" i="3"/>
  <c r="K25" i="3"/>
  <c r="J26" i="3"/>
  <c r="N26" i="3" s="1"/>
  <c r="L7" i="2"/>
  <c r="M7" i="2" s="1"/>
  <c r="M25" i="3" l="1"/>
  <c r="P25" i="3"/>
  <c r="R25" i="3"/>
  <c r="O25" i="3"/>
  <c r="L25" i="3"/>
  <c r="Q26" i="3"/>
  <c r="I28" i="3"/>
  <c r="J27" i="3"/>
  <c r="N27" i="3" s="1"/>
  <c r="K26" i="3"/>
  <c r="N7" i="2"/>
  <c r="O7" i="2" s="1"/>
  <c r="J8" i="2" s="1"/>
  <c r="K8" i="2" s="1"/>
  <c r="M26" i="3" l="1"/>
  <c r="P26" i="3"/>
  <c r="O26" i="3"/>
  <c r="R26" i="3"/>
  <c r="L26" i="3"/>
  <c r="Q27" i="3"/>
  <c r="K27" i="3"/>
  <c r="I30" i="3"/>
  <c r="J30" i="3" s="1"/>
  <c r="K30" i="3" s="1"/>
  <c r="N28" i="3"/>
  <c r="L8" i="2"/>
  <c r="M8" i="2" s="1"/>
  <c r="N8" i="2" s="1"/>
  <c r="O8" i="2" s="1"/>
  <c r="J9" i="2" s="1"/>
  <c r="K9" i="2" s="1"/>
  <c r="R27" i="3" l="1"/>
  <c r="P27" i="3"/>
  <c r="M27" i="3"/>
  <c r="L27" i="3"/>
  <c r="O27" i="3"/>
  <c r="Q28" i="3"/>
  <c r="K28" i="3"/>
  <c r="I31" i="3"/>
  <c r="N30" i="3"/>
  <c r="L9" i="2"/>
  <c r="M9" i="2" s="1"/>
  <c r="N9" i="2" s="1"/>
  <c r="O9" i="2" s="1"/>
  <c r="J10" i="2" s="1"/>
  <c r="K10" i="2" s="1"/>
  <c r="O28" i="3" l="1"/>
  <c r="R28" i="3"/>
  <c r="L28" i="3"/>
  <c r="P28" i="3"/>
  <c r="M28" i="3"/>
  <c r="Q30" i="3"/>
  <c r="I32" i="3"/>
  <c r="J31" i="3"/>
  <c r="N31" i="3" s="1"/>
  <c r="L10" i="2"/>
  <c r="M10" i="2" s="1"/>
  <c r="N10" i="2" s="1"/>
  <c r="O10" i="2" s="1"/>
  <c r="J11" i="2" s="1"/>
  <c r="K11" i="2" s="1"/>
  <c r="L30" i="3" l="1"/>
  <c r="O30" i="3"/>
  <c r="R30" i="3"/>
  <c r="P30" i="3"/>
  <c r="M30" i="3"/>
  <c r="Q31" i="3"/>
  <c r="K31" i="3"/>
  <c r="I33" i="3"/>
  <c r="J32" i="3"/>
  <c r="N32" i="3" s="1"/>
  <c r="L11" i="2"/>
  <c r="M11" i="2" s="1"/>
  <c r="N11" i="2" s="1"/>
  <c r="O11" i="2" s="1"/>
  <c r="J12" i="2" s="1"/>
  <c r="K12" i="2" s="1"/>
  <c r="L31" i="3" l="1"/>
  <c r="O31" i="3"/>
  <c r="R31" i="3"/>
  <c r="M31" i="3"/>
  <c r="P31" i="3"/>
  <c r="Q32" i="3"/>
  <c r="K32" i="3"/>
  <c r="I34" i="3"/>
  <c r="J33" i="3"/>
  <c r="N33" i="3" s="1"/>
  <c r="L12" i="2"/>
  <c r="M12" i="2" s="1"/>
  <c r="P32" i="3" l="1"/>
  <c r="L32" i="3"/>
  <c r="O32" i="3"/>
  <c r="M32" i="3"/>
  <c r="R32" i="3"/>
  <c r="Q33" i="3"/>
  <c r="K33" i="3"/>
  <c r="I35" i="3"/>
  <c r="J34" i="3"/>
  <c r="N34" i="3" s="1"/>
  <c r="N12" i="2"/>
  <c r="O12" i="2" s="1"/>
  <c r="J13" i="2" s="1"/>
  <c r="K13" i="2" s="1"/>
  <c r="M33" i="3" l="1"/>
  <c r="P33" i="3"/>
  <c r="L33" i="3"/>
  <c r="O33" i="3"/>
  <c r="R33" i="3"/>
  <c r="Q34" i="3"/>
  <c r="K34" i="3"/>
  <c r="J35" i="3"/>
  <c r="N35" i="3" s="1"/>
  <c r="I36" i="3"/>
  <c r="L13" i="2"/>
  <c r="M13" i="2" s="1"/>
  <c r="M34" i="3" l="1"/>
  <c r="P34" i="3"/>
  <c r="R34" i="3"/>
  <c r="L34" i="3"/>
  <c r="O34" i="3"/>
  <c r="Q35" i="3"/>
  <c r="J36" i="3"/>
  <c r="N36" i="3" s="1"/>
  <c r="I37" i="3"/>
  <c r="K35" i="3"/>
  <c r="N13" i="2"/>
  <c r="O13" i="2" s="1"/>
  <c r="J14" i="2" s="1"/>
  <c r="K14" i="2" s="1"/>
  <c r="M35" i="3" l="1"/>
  <c r="P35" i="3"/>
  <c r="O35" i="3"/>
  <c r="R35" i="3"/>
  <c r="L35" i="3"/>
  <c r="Q36" i="3"/>
  <c r="K36" i="3"/>
  <c r="J37" i="3"/>
  <c r="N37" i="3" s="1"/>
  <c r="I38" i="3"/>
  <c r="L14" i="2"/>
  <c r="M14" i="2" s="1"/>
  <c r="R36" i="3" l="1"/>
  <c r="M36" i="3"/>
  <c r="P36" i="3"/>
  <c r="O36" i="3"/>
  <c r="L36" i="3"/>
  <c r="Q37" i="3"/>
  <c r="K37" i="3"/>
  <c r="I39" i="3"/>
  <c r="J38" i="3"/>
  <c r="N38" i="3" s="1"/>
  <c r="N14" i="2"/>
  <c r="O14" i="2" s="1"/>
  <c r="J15" i="2" s="1"/>
  <c r="K15" i="2" s="1"/>
  <c r="O37" i="3" l="1"/>
  <c r="R37" i="3"/>
  <c r="P37" i="3"/>
  <c r="L37" i="3"/>
  <c r="M37" i="3"/>
  <c r="Q38" i="3"/>
  <c r="K38" i="3"/>
  <c r="I40" i="3"/>
  <c r="J39" i="3"/>
  <c r="N39" i="3" s="1"/>
  <c r="L15" i="2"/>
  <c r="M15" i="2" s="1"/>
  <c r="L38" i="3" l="1"/>
  <c r="O38" i="3"/>
  <c r="R38" i="3"/>
  <c r="P38" i="3"/>
  <c r="M38" i="3"/>
  <c r="Q39" i="3"/>
  <c r="K39" i="3"/>
  <c r="I41" i="3"/>
  <c r="J40" i="3"/>
  <c r="N40" i="3" s="1"/>
  <c r="N15" i="2"/>
  <c r="O15" i="2" s="1"/>
  <c r="J16" i="2" s="1"/>
  <c r="K16" i="2" s="1"/>
  <c r="L39" i="3" l="1"/>
  <c r="O39" i="3"/>
  <c r="R39" i="3"/>
  <c r="P39" i="3"/>
  <c r="M39" i="3"/>
  <c r="Q40" i="3"/>
  <c r="I42" i="3"/>
  <c r="J41" i="3"/>
  <c r="N41" i="3" s="1"/>
  <c r="K40" i="3"/>
  <c r="L16" i="2"/>
  <c r="M16" i="2" s="1"/>
  <c r="P40" i="3" l="1"/>
  <c r="L40" i="3"/>
  <c r="O40" i="3"/>
  <c r="M40" i="3"/>
  <c r="R40" i="3"/>
  <c r="Q41" i="3"/>
  <c r="J42" i="3"/>
  <c r="N42" i="3" s="1"/>
  <c r="I43" i="3"/>
  <c r="K41" i="3"/>
  <c r="N16" i="2"/>
  <c r="O16" i="2" s="1"/>
  <c r="J17" i="2" s="1"/>
  <c r="K17" i="2" s="1"/>
  <c r="M41" i="3" l="1"/>
  <c r="P41" i="3"/>
  <c r="L41" i="3"/>
  <c r="O41" i="3"/>
  <c r="R41" i="3"/>
  <c r="Q42" i="3"/>
  <c r="K42" i="3"/>
  <c r="J43" i="3"/>
  <c r="N43" i="3" s="1"/>
  <c r="I44" i="3"/>
  <c r="L17" i="2"/>
  <c r="M17" i="2" s="1"/>
  <c r="M42" i="3" l="1"/>
  <c r="P42" i="3"/>
  <c r="R42" i="3"/>
  <c r="L42" i="3"/>
  <c r="O42" i="3"/>
  <c r="Q43" i="3"/>
  <c r="J44" i="3"/>
  <c r="N44" i="3" s="1"/>
  <c r="I45" i="3"/>
  <c r="K43" i="3"/>
  <c r="N17" i="2"/>
  <c r="O17" i="2" s="1"/>
  <c r="J18" i="2" s="1"/>
  <c r="K18" i="2" s="1"/>
  <c r="M43" i="3" l="1"/>
  <c r="P43" i="3"/>
  <c r="O43" i="3"/>
  <c r="R43" i="3"/>
  <c r="L43" i="3"/>
  <c r="Q44" i="3"/>
  <c r="K44" i="3"/>
  <c r="J45" i="3"/>
  <c r="N45" i="3" s="1"/>
  <c r="I46" i="3"/>
  <c r="L18" i="2"/>
  <c r="M18" i="2" s="1"/>
  <c r="R44" i="3" l="1"/>
  <c r="P44" i="3"/>
  <c r="M44" i="3"/>
  <c r="L44" i="3"/>
  <c r="O44" i="3"/>
  <c r="Q45" i="3"/>
  <c r="I47" i="3"/>
  <c r="J46" i="3"/>
  <c r="N46" i="3" s="1"/>
  <c r="K45" i="3"/>
  <c r="N18" i="2"/>
  <c r="O18" i="2" s="1"/>
  <c r="J19" i="2" s="1"/>
  <c r="I18" i="1" s="1"/>
  <c r="J18" i="1" s="1"/>
  <c r="G18" i="1" s="1"/>
  <c r="O45" i="3" l="1"/>
  <c r="R45" i="3"/>
  <c r="L45" i="3"/>
  <c r="P45" i="3"/>
  <c r="M45" i="3"/>
  <c r="Q46" i="3"/>
  <c r="K18" i="1"/>
  <c r="O18" i="1"/>
  <c r="P18" i="1"/>
  <c r="I48" i="3"/>
  <c r="J47" i="3"/>
  <c r="N47" i="3" s="1"/>
  <c r="K46" i="3"/>
  <c r="K19" i="2"/>
  <c r="L19" i="2"/>
  <c r="M19" i="2" s="1"/>
  <c r="L46" i="3" l="1"/>
  <c r="O46" i="3"/>
  <c r="R46" i="3"/>
  <c r="P46" i="3"/>
  <c r="M46" i="3"/>
  <c r="R18" i="1"/>
  <c r="Q18" i="1"/>
  <c r="S18" i="1" s="1"/>
  <c r="Q47" i="3"/>
  <c r="K47" i="3"/>
  <c r="I49" i="3"/>
  <c r="J48" i="3"/>
  <c r="N48" i="3" s="1"/>
  <c r="N19" i="2"/>
  <c r="O19" i="2" s="1"/>
  <c r="L47" i="3" l="1"/>
  <c r="O47" i="3"/>
  <c r="R47" i="3"/>
  <c r="M47" i="3"/>
  <c r="P47" i="3"/>
  <c r="Q48" i="3"/>
  <c r="K48" i="3"/>
  <c r="I50" i="3"/>
  <c r="J49" i="3"/>
  <c r="N49" i="3" s="1"/>
  <c r="P48" i="3" l="1"/>
  <c r="L48" i="3"/>
  <c r="O48" i="3"/>
  <c r="M48" i="3"/>
  <c r="R48" i="3"/>
  <c r="Q49" i="3"/>
  <c r="K49" i="3"/>
  <c r="I51" i="3"/>
  <c r="J50" i="3"/>
  <c r="N50" i="3" s="1"/>
  <c r="M49" i="3" l="1"/>
  <c r="P49" i="3"/>
  <c r="L49" i="3"/>
  <c r="R49" i="3"/>
  <c r="O49" i="3"/>
  <c r="Q50" i="3"/>
  <c r="K50" i="3"/>
  <c r="J51" i="3"/>
  <c r="N51" i="3" s="1"/>
  <c r="I52" i="3"/>
  <c r="M50" i="3" l="1"/>
  <c r="P50" i="3"/>
  <c r="R50" i="3"/>
  <c r="L50" i="3"/>
  <c r="O50" i="3"/>
  <c r="Q51" i="3"/>
  <c r="J52" i="3"/>
  <c r="N52" i="3" s="1"/>
  <c r="I53" i="3"/>
  <c r="K51" i="3"/>
  <c r="M51" i="3" l="1"/>
  <c r="P51" i="3"/>
  <c r="O51" i="3"/>
  <c r="R51" i="3"/>
  <c r="L51" i="3"/>
  <c r="Q52" i="3"/>
  <c r="J53" i="3"/>
  <c r="N53" i="3" s="1"/>
  <c r="I54" i="3"/>
  <c r="K52" i="3"/>
  <c r="R52" i="3" l="1"/>
  <c r="M52" i="3"/>
  <c r="P52" i="3"/>
  <c r="O52" i="3"/>
  <c r="L52" i="3"/>
  <c r="Q53" i="3"/>
  <c r="I55" i="3"/>
  <c r="J54" i="3"/>
  <c r="N54" i="3" s="1"/>
  <c r="K53" i="3"/>
  <c r="O53" i="3" l="1"/>
  <c r="R53" i="3"/>
  <c r="P53" i="3"/>
  <c r="L53" i="3"/>
  <c r="M53" i="3"/>
  <c r="Q54" i="3"/>
  <c r="K54" i="3"/>
  <c r="I56" i="3"/>
  <c r="J55" i="3"/>
  <c r="N55" i="3" s="1"/>
  <c r="L54" i="3" l="1"/>
  <c r="O54" i="3"/>
  <c r="R54" i="3"/>
  <c r="P54" i="3"/>
  <c r="M54" i="3"/>
  <c r="Q55" i="3"/>
  <c r="I57" i="3"/>
  <c r="J56" i="3"/>
  <c r="N56" i="3" s="1"/>
  <c r="K55" i="3"/>
  <c r="L55" i="3" l="1"/>
  <c r="O55" i="3"/>
  <c r="R55" i="3"/>
  <c r="P55" i="3"/>
  <c r="M55" i="3"/>
  <c r="Q56" i="3"/>
  <c r="K56" i="3"/>
  <c r="J57" i="3"/>
  <c r="N57" i="3" s="1"/>
  <c r="I58" i="3"/>
  <c r="P56" i="3" l="1"/>
  <c r="L56" i="3"/>
  <c r="O56" i="3"/>
  <c r="M56" i="3"/>
  <c r="R56" i="3"/>
  <c r="Q57" i="3"/>
  <c r="J58" i="3"/>
  <c r="N58" i="3" s="1"/>
  <c r="I59" i="3"/>
  <c r="K57" i="3"/>
  <c r="M57" i="3" l="1"/>
  <c r="P57" i="3"/>
  <c r="L57" i="3"/>
  <c r="O57" i="3"/>
  <c r="R57" i="3"/>
  <c r="Q58" i="3"/>
  <c r="J59" i="3"/>
  <c r="N59" i="3" s="1"/>
  <c r="I60" i="3"/>
  <c r="K58" i="3"/>
  <c r="M58" i="3" l="1"/>
  <c r="P58" i="3"/>
  <c r="R58" i="3"/>
  <c r="O58" i="3"/>
  <c r="L58" i="3"/>
  <c r="K59" i="3"/>
  <c r="Q59" i="3"/>
  <c r="I61" i="3"/>
  <c r="J60" i="3"/>
  <c r="N60" i="3" s="1"/>
  <c r="M59" i="3" l="1"/>
  <c r="P59" i="3"/>
  <c r="O59" i="3"/>
  <c r="R59" i="3"/>
  <c r="L59" i="3"/>
  <c r="I62" i="3"/>
  <c r="J61" i="3"/>
  <c r="N61" i="3" s="1"/>
  <c r="K60" i="3"/>
  <c r="Q60" i="3"/>
  <c r="R60" i="3" l="1"/>
  <c r="M60" i="3"/>
  <c r="L60" i="3"/>
  <c r="O60" i="3"/>
  <c r="P60" i="3"/>
  <c r="Q61" i="3"/>
  <c r="K61" i="3"/>
  <c r="I63" i="3"/>
  <c r="J62" i="3"/>
  <c r="N62" i="3" s="1"/>
  <c r="O61" i="3" l="1"/>
  <c r="R61" i="3"/>
  <c r="L61" i="3"/>
  <c r="P61" i="3"/>
  <c r="M61" i="3"/>
  <c r="I64" i="3"/>
  <c r="J63" i="3"/>
  <c r="N63" i="3" s="1"/>
  <c r="Q62" i="3"/>
  <c r="K62" i="3"/>
  <c r="L62" i="3" l="1"/>
  <c r="O62" i="3"/>
  <c r="R62" i="3"/>
  <c r="P62" i="3"/>
  <c r="M62" i="3"/>
  <c r="Q63" i="3"/>
  <c r="K63" i="3"/>
  <c r="I65" i="3"/>
  <c r="J64" i="3"/>
  <c r="N64" i="3" s="1"/>
  <c r="L63" i="3" l="1"/>
  <c r="O63" i="3"/>
  <c r="R63" i="3"/>
  <c r="M63" i="3"/>
  <c r="P63" i="3"/>
  <c r="I66" i="3"/>
  <c r="J65" i="3"/>
  <c r="N65" i="3" s="1"/>
  <c r="Q64" i="3"/>
  <c r="K64" i="3"/>
  <c r="P64" i="3" l="1"/>
  <c r="L64" i="3"/>
  <c r="O64" i="3"/>
  <c r="M64" i="3"/>
  <c r="R64" i="3"/>
  <c r="Q65" i="3"/>
  <c r="K65" i="3"/>
  <c r="I67" i="3"/>
  <c r="J66" i="3"/>
  <c r="N66" i="3" s="1"/>
  <c r="M65" i="3" l="1"/>
  <c r="P65" i="3"/>
  <c r="L65" i="3"/>
  <c r="O65" i="3"/>
  <c r="R65" i="3"/>
  <c r="I68" i="3"/>
  <c r="J67" i="3"/>
  <c r="N67" i="3" s="1"/>
  <c r="Q66" i="3"/>
  <c r="K66" i="3"/>
  <c r="M66" i="3" l="1"/>
  <c r="P66" i="3"/>
  <c r="R66" i="3"/>
  <c r="O66" i="3"/>
  <c r="L66" i="3"/>
  <c r="Q67" i="3"/>
  <c r="K67" i="3"/>
  <c r="I69" i="3"/>
  <c r="J68" i="3"/>
  <c r="N68" i="3" s="1"/>
  <c r="M67" i="3" l="1"/>
  <c r="P67" i="3"/>
  <c r="O67" i="3"/>
  <c r="R67" i="3"/>
  <c r="L67" i="3"/>
  <c r="I70" i="3"/>
  <c r="J69" i="3"/>
  <c r="N69" i="3" s="1"/>
  <c r="Q68" i="3"/>
  <c r="K68" i="3"/>
  <c r="R68" i="3" l="1"/>
  <c r="M68" i="3"/>
  <c r="P68" i="3"/>
  <c r="O68" i="3"/>
  <c r="L68" i="3"/>
  <c r="Q69" i="3"/>
  <c r="K69" i="3"/>
  <c r="I71" i="3"/>
  <c r="J70" i="3"/>
  <c r="N70" i="3" s="1"/>
  <c r="O69" i="3" l="1"/>
  <c r="R69" i="3"/>
  <c r="L69" i="3"/>
  <c r="M69" i="3"/>
  <c r="P69" i="3"/>
  <c r="I72" i="3"/>
  <c r="J71" i="3"/>
  <c r="N71" i="3" s="1"/>
  <c r="Q70" i="3"/>
  <c r="K70" i="3"/>
  <c r="L70" i="3" l="1"/>
  <c r="O70" i="3"/>
  <c r="R70" i="3"/>
  <c r="P70" i="3"/>
  <c r="M70" i="3"/>
  <c r="Q71" i="3"/>
  <c r="K71" i="3"/>
  <c r="I73" i="3"/>
  <c r="J72" i="3"/>
  <c r="N72" i="3" s="1"/>
  <c r="L71" i="3" l="1"/>
  <c r="O71" i="3"/>
  <c r="R71" i="3"/>
  <c r="P71" i="3"/>
  <c r="M71" i="3"/>
  <c r="I74" i="3"/>
  <c r="J73" i="3"/>
  <c r="N73" i="3" s="1"/>
  <c r="Q72" i="3"/>
  <c r="K72" i="3"/>
  <c r="P72" i="3" l="1"/>
  <c r="L72" i="3"/>
  <c r="O72" i="3"/>
  <c r="M72" i="3"/>
  <c r="R72" i="3"/>
  <c r="Q73" i="3"/>
  <c r="K73" i="3"/>
  <c r="I75" i="3"/>
  <c r="J74" i="3"/>
  <c r="N74" i="3" s="1"/>
  <c r="M73" i="3" l="1"/>
  <c r="P73" i="3"/>
  <c r="L73" i="3"/>
  <c r="O73" i="3"/>
  <c r="R73" i="3"/>
  <c r="I76" i="3"/>
  <c r="J75" i="3"/>
  <c r="N75" i="3" s="1"/>
  <c r="Q74" i="3"/>
  <c r="K74" i="3"/>
  <c r="M74" i="3" l="1"/>
  <c r="P74" i="3"/>
  <c r="R74" i="3"/>
  <c r="O74" i="3"/>
  <c r="L74" i="3"/>
  <c r="Q75" i="3"/>
  <c r="K75" i="3"/>
  <c r="I77" i="3"/>
  <c r="J76" i="3"/>
  <c r="N76" i="3" s="1"/>
  <c r="M75" i="3" l="1"/>
  <c r="P75" i="3"/>
  <c r="O75" i="3"/>
  <c r="R75" i="3"/>
  <c r="L75" i="3"/>
  <c r="I78" i="3"/>
  <c r="J77" i="3"/>
  <c r="N77" i="3" s="1"/>
  <c r="Q76" i="3"/>
  <c r="K76" i="3"/>
  <c r="R76" i="3" l="1"/>
  <c r="M76" i="3"/>
  <c r="L76" i="3"/>
  <c r="P76" i="3"/>
  <c r="O76" i="3"/>
  <c r="Q77" i="3"/>
  <c r="K77" i="3"/>
  <c r="I79" i="3"/>
  <c r="J78" i="3"/>
  <c r="N78" i="3" s="1"/>
  <c r="O77" i="3" l="1"/>
  <c r="R77" i="3"/>
  <c r="L77" i="3"/>
  <c r="M77" i="3"/>
  <c r="P77" i="3"/>
  <c r="I80" i="3"/>
  <c r="J79" i="3"/>
  <c r="N79" i="3" s="1"/>
  <c r="Q78" i="3"/>
  <c r="K78" i="3"/>
  <c r="L78" i="3" l="1"/>
  <c r="O78" i="3"/>
  <c r="R78" i="3"/>
  <c r="P78" i="3"/>
  <c r="M78" i="3"/>
  <c r="Q79" i="3"/>
  <c r="K79" i="3"/>
  <c r="I81" i="3"/>
  <c r="J80" i="3"/>
  <c r="N80" i="3" s="1"/>
  <c r="L79" i="3" l="1"/>
  <c r="O79" i="3"/>
  <c r="R79" i="3"/>
  <c r="M79" i="3"/>
  <c r="P79" i="3"/>
  <c r="I82" i="3"/>
  <c r="J81" i="3"/>
  <c r="N81" i="3" s="1"/>
  <c r="Q80" i="3"/>
  <c r="K80" i="3"/>
  <c r="P80" i="3" l="1"/>
  <c r="L80" i="3"/>
  <c r="O80" i="3"/>
  <c r="M80" i="3"/>
  <c r="R80" i="3"/>
  <c r="Q81" i="3"/>
  <c r="K81" i="3"/>
  <c r="I83" i="3"/>
  <c r="J82" i="3"/>
  <c r="N82" i="3" s="1"/>
  <c r="M81" i="3" l="1"/>
  <c r="P81" i="3"/>
  <c r="L81" i="3"/>
  <c r="R81" i="3"/>
  <c r="O81" i="3"/>
  <c r="I84" i="3"/>
  <c r="J83" i="3"/>
  <c r="N83" i="3" s="1"/>
  <c r="Q82" i="3"/>
  <c r="K82" i="3"/>
  <c r="M82" i="3" l="1"/>
  <c r="P82" i="3"/>
  <c r="R82" i="3"/>
  <c r="O82" i="3"/>
  <c r="L82" i="3"/>
  <c r="Q83" i="3"/>
  <c r="K83" i="3"/>
  <c r="J84" i="3"/>
  <c r="N84" i="3" s="1"/>
  <c r="I85" i="3"/>
  <c r="M83" i="3" l="1"/>
  <c r="P83" i="3"/>
  <c r="O83" i="3"/>
  <c r="R83" i="3"/>
  <c r="L83" i="3"/>
  <c r="Q84" i="3"/>
  <c r="K84" i="3"/>
  <c r="J85" i="3"/>
  <c r="N85" i="3" s="1"/>
  <c r="I86" i="3"/>
  <c r="R84" i="3" l="1"/>
  <c r="M84" i="3"/>
  <c r="O84" i="3"/>
  <c r="L84" i="3"/>
  <c r="P84" i="3"/>
  <c r="Q85" i="3"/>
  <c r="K85" i="3"/>
  <c r="J86" i="3"/>
  <c r="N86" i="3" s="1"/>
  <c r="I87" i="3"/>
  <c r="O85" i="3" l="1"/>
  <c r="R85" i="3"/>
  <c r="L85" i="3"/>
  <c r="P85" i="3"/>
  <c r="M85" i="3"/>
  <c r="Q86" i="3"/>
  <c r="K86" i="3"/>
  <c r="J87" i="3"/>
  <c r="N87" i="3" s="1"/>
  <c r="I88" i="3"/>
  <c r="L86" i="3" l="1"/>
  <c r="O86" i="3"/>
  <c r="R86" i="3"/>
  <c r="P86" i="3"/>
  <c r="M86" i="3"/>
  <c r="Q87" i="3"/>
  <c r="K87" i="3"/>
  <c r="I89" i="3"/>
  <c r="J88" i="3"/>
  <c r="N88" i="3" s="1"/>
  <c r="L87" i="3" l="1"/>
  <c r="O87" i="3"/>
  <c r="R87" i="3"/>
  <c r="P87" i="3"/>
  <c r="M87" i="3"/>
  <c r="I90" i="3"/>
  <c r="J89" i="3"/>
  <c r="N89" i="3" s="1"/>
  <c r="Q88" i="3"/>
  <c r="K88" i="3"/>
  <c r="P88" i="3" l="1"/>
  <c r="L88" i="3"/>
  <c r="O88" i="3"/>
  <c r="M88" i="3"/>
  <c r="R88" i="3"/>
  <c r="Q89" i="3"/>
  <c r="K89" i="3"/>
  <c r="I91" i="3"/>
  <c r="J90" i="3"/>
  <c r="N90" i="3" s="1"/>
  <c r="M89" i="3" l="1"/>
  <c r="P89" i="3"/>
  <c r="L89" i="3"/>
  <c r="R89" i="3"/>
  <c r="O89" i="3"/>
  <c r="I92" i="3"/>
  <c r="J91" i="3"/>
  <c r="N91" i="3" s="1"/>
  <c r="Q90" i="3"/>
  <c r="K90" i="3"/>
  <c r="M90" i="3" l="1"/>
  <c r="P90" i="3"/>
  <c r="R90" i="3"/>
  <c r="O90" i="3"/>
  <c r="L90" i="3"/>
  <c r="Q91" i="3"/>
  <c r="K91" i="3"/>
  <c r="I93" i="3"/>
  <c r="J92" i="3"/>
  <c r="N92" i="3" s="1"/>
  <c r="M91" i="3" l="1"/>
  <c r="P91" i="3"/>
  <c r="O91" i="3"/>
  <c r="R91" i="3"/>
  <c r="L91" i="3"/>
  <c r="J93" i="3"/>
  <c r="N93" i="3" s="1"/>
  <c r="I94" i="3"/>
  <c r="Q92" i="3"/>
  <c r="K92" i="3"/>
  <c r="R92" i="3" l="1"/>
  <c r="M92" i="3"/>
  <c r="L92" i="3"/>
  <c r="P92" i="3"/>
  <c r="O92" i="3"/>
  <c r="I95" i="3"/>
  <c r="J94" i="3"/>
  <c r="N94" i="3" s="1"/>
  <c r="Q93" i="3"/>
  <c r="K93" i="3"/>
  <c r="O93" i="3" l="1"/>
  <c r="R93" i="3"/>
  <c r="L93" i="3"/>
  <c r="P93" i="3"/>
  <c r="M93" i="3"/>
  <c r="Q94" i="3"/>
  <c r="K94" i="3"/>
  <c r="I96" i="3"/>
  <c r="J95" i="3"/>
  <c r="N95" i="3" s="1"/>
  <c r="L94" i="3" l="1"/>
  <c r="O94" i="3"/>
  <c r="R94" i="3"/>
  <c r="P94" i="3"/>
  <c r="M94" i="3"/>
  <c r="J96" i="3"/>
  <c r="N96" i="3" s="1"/>
  <c r="I97" i="3"/>
  <c r="Q95" i="3"/>
  <c r="K95" i="3"/>
  <c r="L95" i="3" l="1"/>
  <c r="O95" i="3"/>
  <c r="R95" i="3"/>
  <c r="M95" i="3"/>
  <c r="P95" i="3"/>
  <c r="I98" i="3"/>
  <c r="J97" i="3"/>
  <c r="N97" i="3" s="1"/>
  <c r="Q96" i="3"/>
  <c r="K96" i="3"/>
  <c r="P96" i="3" l="1"/>
  <c r="L96" i="3"/>
  <c r="O96" i="3"/>
  <c r="M96" i="3"/>
  <c r="R96" i="3"/>
  <c r="Q97" i="3"/>
  <c r="K97" i="3"/>
  <c r="J98" i="3"/>
  <c r="N98" i="3" s="1"/>
  <c r="I99" i="3"/>
  <c r="M97" i="3" l="1"/>
  <c r="P97" i="3"/>
  <c r="L97" i="3"/>
  <c r="R97" i="3"/>
  <c r="O97" i="3"/>
  <c r="Q98" i="3"/>
  <c r="K98" i="3"/>
  <c r="I100" i="3"/>
  <c r="J99" i="3"/>
  <c r="N99" i="3" s="1"/>
  <c r="M98" i="3" l="1"/>
  <c r="P98" i="3"/>
  <c r="R98" i="3"/>
  <c r="O98" i="3"/>
  <c r="L98" i="3"/>
  <c r="I101" i="3"/>
  <c r="J101" i="3" s="1"/>
  <c r="N101" i="3" s="1"/>
  <c r="J100" i="3"/>
  <c r="N100" i="3" s="1"/>
  <c r="Q99" i="3"/>
  <c r="K99" i="3"/>
  <c r="M99" i="3" l="1"/>
  <c r="P99" i="3"/>
  <c r="O99" i="3"/>
  <c r="R99" i="3"/>
  <c r="L99" i="3"/>
  <c r="Q100" i="3"/>
  <c r="K100" i="3"/>
  <c r="Q101" i="3"/>
  <c r="K101" i="3"/>
  <c r="R100" i="3" l="1"/>
  <c r="M100" i="3"/>
  <c r="O100" i="3"/>
  <c r="L100" i="3"/>
  <c r="P100" i="3"/>
  <c r="O101" i="3"/>
  <c r="R101" i="3"/>
  <c r="L101" i="3"/>
  <c r="M101" i="3"/>
  <c r="P10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L8" authorId="0" shapeId="0" xr:uid="{E674F1B4-4D1E-4825-B669-EF6204FA4582}">
      <text>
        <r>
          <rPr>
            <b/>
            <sz val="9"/>
            <color indexed="81"/>
            <rFont val="MS P ゴシック"/>
            <family val="3"/>
            <charset val="128"/>
          </rPr>
          <t>関数がf3だと仮定した場合</t>
        </r>
      </text>
    </comment>
    <comment ref="O8" authorId="0" shapeId="0" xr:uid="{A1612B61-E0E9-48F1-A137-F975B5D4AA2A}">
      <text>
        <r>
          <rPr>
            <b/>
            <sz val="9"/>
            <color indexed="81"/>
            <rFont val="MS P ゴシック"/>
            <family val="3"/>
            <charset val="128"/>
          </rPr>
          <t>関数がf1だった場合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ユーザー</author>
  </authors>
  <commentList>
    <comment ref="D11" authorId="0" shapeId="0" xr:uid="{41CB090C-F098-4E59-B800-2F52CCD1FBB9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外々の距離</t>
        </r>
      </text>
    </comment>
    <comment ref="E11" authorId="0" shapeId="0" xr:uid="{36A9AC4A-DC77-414B-84CB-1D2FD81BAB3B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導線の直径</t>
        </r>
      </text>
    </comment>
    <comment ref="R11" authorId="0" shapeId="0" xr:uid="{DCDD3C59-21AB-4376-9861-AF383E860795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=Z/(120*pi())
</t>
        </r>
      </text>
    </comment>
    <comment ref="D27" authorId="0" shapeId="0" xr:uid="{DC474903-BC15-409D-A8E1-0A471984FC8F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外々の距離</t>
        </r>
      </text>
    </comment>
    <comment ref="E27" authorId="0" shapeId="0" xr:uid="{D1DAECD5-F4F2-422A-A61C-0402CFA31592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導線の直径</t>
        </r>
      </text>
    </comment>
    <comment ref="R27" authorId="0" shapeId="0" xr:uid="{1A8A920C-7F67-48D9-9BF6-EC0D9B6A8D5F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=Z/(120*pi())
</t>
        </r>
      </text>
    </comment>
    <comment ref="D37" authorId="0" shapeId="0" xr:uid="{4453E25B-40E3-4710-84FB-9EECBE38BE66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外々の距離</t>
        </r>
      </text>
    </comment>
    <comment ref="E37" authorId="0" shapeId="0" xr:uid="{F99C08ED-75B6-4EAB-8EE3-F3C474407762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導線の直径</t>
        </r>
      </text>
    </comment>
    <comment ref="R37" authorId="0" shapeId="0" xr:uid="{D7B86041-F3CE-4C04-875C-A41EEBB97244}">
      <text>
        <r>
          <rPr>
            <b/>
            <sz val="9"/>
            <color indexed="81"/>
            <rFont val="MS P ゴシック"/>
            <family val="3"/>
            <charset val="128"/>
          </rPr>
          <t>ユーザー:</t>
        </r>
        <r>
          <rPr>
            <sz val="9"/>
            <color indexed="81"/>
            <rFont val="MS P ゴシック"/>
            <family val="3"/>
            <charset val="128"/>
          </rPr>
          <t xml:space="preserve">
=Z/(120*pi())
</t>
        </r>
      </text>
    </comment>
  </commentList>
</comments>
</file>

<file path=xl/sharedStrings.xml><?xml version="1.0" encoding="utf-8"?>
<sst xmlns="http://schemas.openxmlformats.org/spreadsheetml/2006/main" count="280" uniqueCount="160">
  <si>
    <t>並行2線の特性インピーダンス</t>
    <rPh sb="0" eb="2">
      <t>ヘイコウ</t>
    </rPh>
    <rPh sb="3" eb="4">
      <t>セン</t>
    </rPh>
    <rPh sb="5" eb="7">
      <t>トクセイ</t>
    </rPh>
    <phoneticPr fontId="1"/>
  </si>
  <si>
    <t>a</t>
    <phoneticPr fontId="1"/>
  </si>
  <si>
    <t>d</t>
    <phoneticPr fontId="1"/>
  </si>
  <si>
    <t>Check</t>
    <phoneticPr fontId="1"/>
  </si>
  <si>
    <t>2本のエナメル線密着巻き</t>
    <rPh sb="1" eb="2">
      <t>ホン</t>
    </rPh>
    <rPh sb="7" eb="8">
      <t>セン</t>
    </rPh>
    <rPh sb="8" eb="10">
      <t>ミッチャク</t>
    </rPh>
    <rPh sb="10" eb="11">
      <t>マ</t>
    </rPh>
    <phoneticPr fontId="1"/>
  </si>
  <si>
    <t>コイルに使った電線</t>
    <rPh sb="4" eb="5">
      <t>ツカ</t>
    </rPh>
    <rPh sb="7" eb="9">
      <t>デンセン</t>
    </rPh>
    <phoneticPr fontId="1"/>
  </si>
  <si>
    <t>δ</t>
    <phoneticPr fontId="1"/>
  </si>
  <si>
    <t>Z0'</t>
    <phoneticPr fontId="1"/>
  </si>
  <si>
    <t>dδ</t>
    <phoneticPr fontId="1"/>
  </si>
  <si>
    <t>Δδ</t>
    <phoneticPr fontId="1"/>
  </si>
  <si>
    <t>f(a,δ)</t>
    <phoneticPr fontId="1"/>
  </si>
  <si>
    <t>f(a,δ+Δδ)</t>
    <phoneticPr fontId="1"/>
  </si>
  <si>
    <t>δ+Δδ</t>
    <phoneticPr fontId="1"/>
  </si>
  <si>
    <t>df/dδ</t>
    <phoneticPr fontId="1"/>
  </si>
  <si>
    <t>インターフォンの通信線</t>
    <rPh sb="8" eb="11">
      <t>ツウシンセン</t>
    </rPh>
    <phoneticPr fontId="1"/>
  </si>
  <si>
    <t>φ1.2mmのエナメル線</t>
    <rPh sb="11" eb="12">
      <t>セン</t>
    </rPh>
    <phoneticPr fontId="1"/>
  </si>
  <si>
    <t>エナメル被膜の厚さ</t>
    <rPh sb="4" eb="6">
      <t>ヒマク</t>
    </rPh>
    <rPh sb="7" eb="8">
      <t>アツ</t>
    </rPh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</si>
  <si>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phoneticPr fontId="1"/>
  </si>
  <si>
    <t>r</t>
    <phoneticPr fontId="1"/>
  </si>
  <si>
    <r>
      <t>"Z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phoneticPr fontId="1"/>
  </si>
  <si>
    <t>↑</t>
    <phoneticPr fontId="1"/>
  </si>
  <si>
    <t>ξ</t>
    <phoneticPr fontId="1"/>
  </si>
  <si>
    <t>L</t>
    <phoneticPr fontId="1"/>
  </si>
  <si>
    <t>C</t>
    <phoneticPr fontId="1"/>
  </si>
  <si>
    <t>1:4バランにエナメル線使用</t>
    <rPh sb="12" eb="14">
      <t>シヨウ</t>
    </rPh>
    <phoneticPr fontId="1"/>
  </si>
  <si>
    <t>D</t>
    <phoneticPr fontId="1"/>
  </si>
  <si>
    <t>μ0=</t>
    <phoneticPr fontId="1"/>
  </si>
  <si>
    <t>ε0=</t>
    <phoneticPr fontId="1"/>
  </si>
  <si>
    <t>D/a</t>
    <phoneticPr fontId="1"/>
  </si>
  <si>
    <t>インダクタンスの計算</t>
    <rPh sb="8" eb="10">
      <t>ケイサン</t>
    </rPh>
    <phoneticPr fontId="1"/>
  </si>
  <si>
    <t>インダクタンスの実測</t>
    <rPh sb="8" eb="10">
      <t>ジッソク</t>
    </rPh>
    <phoneticPr fontId="1"/>
  </si>
  <si>
    <t>キャパシタンスの計算</t>
    <rPh sb="8" eb="10">
      <t>ケイサン</t>
    </rPh>
    <phoneticPr fontId="1"/>
  </si>
  <si>
    <t>キャパシタンスの実測</t>
    <rPh sb="8" eb="10">
      <t>ジッソク</t>
    </rPh>
    <phoneticPr fontId="1"/>
  </si>
  <si>
    <t>μ0</t>
    <phoneticPr fontId="1"/>
  </si>
  <si>
    <t>ε0</t>
    <phoneticPr fontId="1"/>
  </si>
  <si>
    <t>f3</t>
    <phoneticPr fontId="1"/>
  </si>
  <si>
    <t>長さ[m]</t>
    <rPh sb="0" eb="1">
      <t>ナガ</t>
    </rPh>
    <phoneticPr fontId="1"/>
  </si>
  <si>
    <t>L/m</t>
    <phoneticPr fontId="1"/>
  </si>
  <si>
    <t>L[μH]</t>
    <phoneticPr fontId="1"/>
  </si>
  <si>
    <t>C/m[F/m]</t>
    <phoneticPr fontId="1"/>
  </si>
  <si>
    <t>C[pF]</t>
    <phoneticPr fontId="1"/>
  </si>
  <si>
    <t>μH/m</t>
    <phoneticPr fontId="1"/>
  </si>
  <si>
    <t>実測[μH/m]</t>
    <rPh sb="0" eb="2">
      <t>ジッソク</t>
    </rPh>
    <phoneticPr fontId="1"/>
  </si>
  <si>
    <t>C/m[pF/m]</t>
    <phoneticPr fontId="1"/>
  </si>
  <si>
    <t>実測[pF/m]</t>
    <rPh sb="0" eb="2">
      <t>ジッソク</t>
    </rPh>
    <phoneticPr fontId="1"/>
  </si>
  <si>
    <t>fi</t>
    <phoneticPr fontId="1"/>
  </si>
  <si>
    <t>α=</t>
    <phoneticPr fontId="1"/>
  </si>
  <si>
    <t>β=</t>
    <phoneticPr fontId="1"/>
  </si>
  <si>
    <t>1/α=</t>
    <phoneticPr fontId="1"/>
  </si>
  <si>
    <t>β/α=</t>
    <phoneticPr fontId="1"/>
  </si>
  <si>
    <t>fi'</t>
    <phoneticPr fontId="1"/>
  </si>
  <si>
    <t>diff</t>
    <phoneticPr fontId="1"/>
  </si>
  <si>
    <t>β</t>
    <phoneticPr fontId="1"/>
  </si>
  <si>
    <t>Freq(MHz)</t>
  </si>
  <si>
    <t>Rs-open</t>
    <phoneticPr fontId="1"/>
  </si>
  <si>
    <t>Xs-open</t>
    <phoneticPr fontId="1"/>
  </si>
  <si>
    <t>Rs-close</t>
    <phoneticPr fontId="1"/>
  </si>
  <si>
    <t>Xs-close</t>
    <phoneticPr fontId="1"/>
  </si>
  <si>
    <t>インターフォンの通信線</t>
  </si>
  <si>
    <t>Gap</t>
    <phoneticPr fontId="1"/>
  </si>
  <si>
    <t>Rs</t>
  </si>
  <si>
    <t>Xs</t>
  </si>
  <si>
    <t>長さ
[m]</t>
    <rPh sb="0" eb="1">
      <t>ナガ</t>
    </rPh>
    <phoneticPr fontId="1"/>
  </si>
  <si>
    <t>Z
[Ω]</t>
    <phoneticPr fontId="1"/>
  </si>
  <si>
    <t>D+2a
[mm]</t>
    <phoneticPr fontId="1"/>
  </si>
  <si>
    <t>d=2a
[mm]</t>
    <phoneticPr fontId="1"/>
  </si>
  <si>
    <t>iFone</t>
    <phoneticPr fontId="1"/>
  </si>
  <si>
    <t>Speaker</t>
    <phoneticPr fontId="1"/>
  </si>
  <si>
    <t>5mmRod</t>
    <phoneticPr fontId="1"/>
  </si>
  <si>
    <t>pair
line</t>
    <phoneticPr fontId="1"/>
  </si>
  <si>
    <t>実測L
[H/m]</t>
    <rPh sb="0" eb="2">
      <t>ジッソク</t>
    </rPh>
    <phoneticPr fontId="1"/>
  </si>
  <si>
    <t>実測C
[F/m]</t>
    <rPh sb="0" eb="2">
      <t>ジッソク</t>
    </rPh>
    <phoneticPr fontId="1"/>
  </si>
  <si>
    <t>DE-5000</t>
    <phoneticPr fontId="1"/>
  </si>
  <si>
    <t>100KHz</t>
    <phoneticPr fontId="1"/>
  </si>
  <si>
    <t>5mmRod</t>
  </si>
  <si>
    <t>アクリル棒</t>
    <rPh sb="4" eb="5">
      <t>ボウ</t>
    </rPh>
    <phoneticPr fontId="1"/>
  </si>
  <si>
    <t>2㎜の木片</t>
    <rPh sb="3" eb="5">
      <t>モクヘン</t>
    </rPh>
    <phoneticPr fontId="1"/>
  </si>
  <si>
    <t>3㎜の木片</t>
    <rPh sb="3" eb="5">
      <t>モクヘン</t>
    </rPh>
    <phoneticPr fontId="1"/>
  </si>
  <si>
    <t>3+1㎜ア木</t>
    <rPh sb="5" eb="6">
      <t>モク</t>
    </rPh>
    <phoneticPr fontId="1"/>
  </si>
  <si>
    <t>8㎜の木片</t>
    <rPh sb="3" eb="5">
      <t>モクヘン</t>
    </rPh>
    <phoneticPr fontId="1"/>
  </si>
  <si>
    <t>f3(a,D)</t>
    <phoneticPr fontId="1"/>
  </si>
  <si>
    <t>α</t>
    <phoneticPr fontId="1"/>
  </si>
  <si>
    <t>γ</t>
    <phoneticPr fontId="1"/>
  </si>
  <si>
    <t>exp(fCi*pi)</t>
    <phoneticPr fontId="1"/>
  </si>
  <si>
    <t>exp(fLi*pi)</t>
    <phoneticPr fontId="1"/>
  </si>
  <si>
    <t>8mmsolid</t>
    <phoneticPr fontId="1"/>
  </si>
  <si>
    <t>6㎜の木片</t>
    <rPh sb="3" eb="5">
      <t>モクヘン</t>
    </rPh>
    <phoneticPr fontId="1"/>
  </si>
  <si>
    <t>0.5mmアクリル板</t>
    <rPh sb="9" eb="10">
      <t>バン</t>
    </rPh>
    <phoneticPr fontId="1"/>
  </si>
  <si>
    <t>AA-600</t>
    <phoneticPr fontId="1"/>
  </si>
  <si>
    <t>100KHz to 30MHz</t>
    <phoneticPr fontId="1"/>
  </si>
  <si>
    <t>1mmアクリル板</t>
    <rPh sb="7" eb="8">
      <t>バン</t>
    </rPh>
    <phoneticPr fontId="1"/>
  </si>
  <si>
    <t>比透磁率</t>
    <phoneticPr fontId="1"/>
  </si>
  <si>
    <t>比誘電率</t>
    <phoneticPr fontId="1"/>
  </si>
  <si>
    <t>Air</t>
    <phoneticPr fontId="1"/>
  </si>
  <si>
    <t>媒体</t>
    <rPh sb="0" eb="2">
      <t>バイタイ</t>
    </rPh>
    <phoneticPr fontId="1"/>
  </si>
  <si>
    <t>ビニル1</t>
    <phoneticPr fontId="1"/>
  </si>
  <si>
    <t>ビニル2</t>
  </si>
  <si>
    <t>21mm木片</t>
    <rPh sb="4" eb="6">
      <t>モクヘン</t>
    </rPh>
    <phoneticPr fontId="1"/>
  </si>
  <si>
    <r>
      <t>測定</t>
    </r>
    <r>
      <rPr>
        <b/>
        <sz val="11"/>
        <color theme="1"/>
        <rFont val="游ゴシック"/>
        <family val="3"/>
        <charset val="128"/>
        <scheme val="minor"/>
      </rPr>
      <t xml:space="preserve"> L</t>
    </r>
    <r>
      <rPr>
        <sz val="11"/>
        <color theme="1"/>
        <rFont val="游ゴシック"/>
        <family val="2"/>
        <charset val="128"/>
        <scheme val="minor"/>
      </rPr>
      <t xml:space="preserve">
[H]</t>
    </r>
    <rPh sb="0" eb="2">
      <t>ソクテイ</t>
    </rPh>
    <phoneticPr fontId="1"/>
  </si>
  <si>
    <r>
      <t>測定</t>
    </r>
    <r>
      <rPr>
        <b/>
        <sz val="11"/>
        <color theme="1"/>
        <rFont val="游ゴシック"/>
        <family val="3"/>
        <charset val="128"/>
        <scheme val="minor"/>
      </rPr>
      <t xml:space="preserve"> C</t>
    </r>
    <r>
      <rPr>
        <sz val="11"/>
        <color theme="1"/>
        <rFont val="游ゴシック"/>
        <family val="2"/>
        <charset val="128"/>
        <scheme val="minor"/>
      </rPr>
      <t xml:space="preserve">
[F]</t>
    </r>
    <rPh sb="0" eb="2">
      <t>ソクテイ</t>
    </rPh>
    <phoneticPr fontId="1"/>
  </si>
  <si>
    <t>9.5mmPipe</t>
    <phoneticPr fontId="1"/>
  </si>
  <si>
    <t>台の幅</t>
    <rPh sb="0" eb="1">
      <t>ダイ</t>
    </rPh>
    <rPh sb="2" eb="3">
      <t>ハバ</t>
    </rPh>
    <phoneticPr fontId="1"/>
  </si>
  <si>
    <t>6+8mm木片</t>
    <phoneticPr fontId="1"/>
  </si>
  <si>
    <t>絶縁テープ</t>
    <rPh sb="0" eb="2">
      <t>ゼツエン</t>
    </rPh>
    <phoneticPr fontId="1"/>
  </si>
  <si>
    <t>Spacer</t>
    <phoneticPr fontId="1"/>
  </si>
  <si>
    <t>LのfLi値Φ5Solid</t>
    <rPh sb="5" eb="6">
      <t>アタイ</t>
    </rPh>
    <phoneticPr fontId="1"/>
  </si>
  <si>
    <t>CのfCi値Φ5Solid</t>
    <rPh sb="5" eb="6">
      <t>アタイ</t>
    </rPh>
    <phoneticPr fontId="1"/>
  </si>
  <si>
    <t>CL/(εμ)5mmSolid</t>
    <phoneticPr fontId="1"/>
  </si>
  <si>
    <t>LのfLi値Φ9.5pipe</t>
    <rPh sb="5" eb="6">
      <t>アタイ</t>
    </rPh>
    <phoneticPr fontId="1"/>
  </si>
  <si>
    <t>CのfCi値Φ9.5pipe</t>
    <rPh sb="5" eb="6">
      <t>アタイ</t>
    </rPh>
    <phoneticPr fontId="1"/>
  </si>
  <si>
    <t>ZのfZiΦ9.5pipe</t>
    <phoneticPr fontId="1"/>
  </si>
  <si>
    <t>CL/(εμ)9.5mmPipe</t>
    <phoneticPr fontId="1"/>
  </si>
  <si>
    <t>LのfLi値Φ8Solid</t>
    <rPh sb="5" eb="6">
      <t>アタイ</t>
    </rPh>
    <phoneticPr fontId="1"/>
  </si>
  <si>
    <t>CのfCi値Φ8Solid</t>
    <rPh sb="5" eb="6">
      <t>アタイ</t>
    </rPh>
    <phoneticPr fontId="1"/>
  </si>
  <si>
    <t>ZのfZiΦ8Solid</t>
    <phoneticPr fontId="1"/>
  </si>
  <si>
    <t>CL/(εμ)8mmSolid</t>
    <phoneticPr fontId="1"/>
  </si>
  <si>
    <t>f3'(a,D)</t>
    <phoneticPr fontId="1"/>
  </si>
  <si>
    <t>η</t>
    <phoneticPr fontId="1"/>
  </si>
  <si>
    <t>exp(fLi*pi)</t>
  </si>
  <si>
    <t>alpha</t>
    <phoneticPr fontId="1"/>
  </si>
  <si>
    <t>beta</t>
    <phoneticPr fontId="1"/>
  </si>
  <si>
    <t>Δf</t>
    <phoneticPr fontId="1"/>
  </si>
  <si>
    <t>f3'</t>
    <phoneticPr fontId="1"/>
  </si>
  <si>
    <t>gammna</t>
    <phoneticPr fontId="1"/>
  </si>
  <si>
    <t>f3(D/a)</t>
    <phoneticPr fontId="1"/>
  </si>
  <si>
    <t>f1(D/a)</t>
    <phoneticPr fontId="1"/>
  </si>
  <si>
    <t>f2(D/a)</t>
    <phoneticPr fontId="1"/>
  </si>
  <si>
    <t>fpmax(D/a)</t>
    <phoneticPr fontId="1"/>
  </si>
  <si>
    <t>f7(D/a)</t>
    <phoneticPr fontId="1"/>
  </si>
  <si>
    <t>ZのfZi
Φ5Solid</t>
    <phoneticPr fontId="1"/>
  </si>
  <si>
    <t>f3+Δf</t>
    <phoneticPr fontId="1"/>
  </si>
  <si>
    <t>fi-experiment</t>
    <phoneticPr fontId="1"/>
  </si>
  <si>
    <t>fi-experiment-f3</t>
    <phoneticPr fontId="1"/>
  </si>
  <si>
    <t>Q</t>
    <phoneticPr fontId="1"/>
  </si>
  <si>
    <t>θs</t>
    <phoneticPr fontId="1"/>
  </si>
  <si>
    <t>=特性インピーダンス</t>
    <rPh sb="1" eb="3">
      <t>トクセイ</t>
    </rPh>
    <phoneticPr fontId="1"/>
  </si>
  <si>
    <t>↓</t>
    <phoneticPr fontId="1"/>
  </si>
  <si>
    <t>入力</t>
    <phoneticPr fontId="1"/>
  </si>
  <si>
    <t>出力</t>
    <rPh sb="0" eb="2">
      <t>シュツリョク</t>
    </rPh>
    <phoneticPr fontId="1"/>
  </si>
  <si>
    <t>MHz</t>
    <phoneticPr fontId="1"/>
  </si>
  <si>
    <t>周波数=</t>
    <rPh sb="0" eb="3">
      <t>シュウハスウ</t>
    </rPh>
    <phoneticPr fontId="1"/>
  </si>
  <si>
    <t>導線タイプ</t>
    <rPh sb="0" eb="2">
      <t>ドウセン</t>
    </rPh>
    <phoneticPr fontId="1"/>
  </si>
  <si>
    <t>Solid</t>
    <phoneticPr fontId="1"/>
  </si>
  <si>
    <t>Gap[mm]</t>
    <phoneticPr fontId="1"/>
  </si>
  <si>
    <t>Pipe</t>
    <phoneticPr fontId="1"/>
  </si>
  <si>
    <t>アクリル1.02</t>
    <phoneticPr fontId="1"/>
  </si>
  <si>
    <t>アクリル4.8</t>
    <phoneticPr fontId="1"/>
  </si>
  <si>
    <t>wood1.88</t>
    <phoneticPr fontId="1"/>
  </si>
  <si>
    <t>wood8.2</t>
    <phoneticPr fontId="1"/>
  </si>
  <si>
    <t>2a-導線直径[mm]</t>
    <rPh sb="3" eb="5">
      <t>ドウセン</t>
    </rPh>
    <rPh sb="5" eb="7">
      <t>チョッケイ</t>
    </rPh>
    <phoneticPr fontId="1"/>
  </si>
  <si>
    <t>D=Gap+2a</t>
    <phoneticPr fontId="1"/>
  </si>
  <si>
    <t>導線長さ[m]</t>
    <rPh sb="0" eb="2">
      <t>ドウセン</t>
    </rPh>
    <rPh sb="2" eb="3">
      <t>ナガ</t>
    </rPh>
    <phoneticPr fontId="1"/>
  </si>
  <si>
    <t>L/m[μH/m]</t>
    <phoneticPr fontId="1"/>
  </si>
  <si>
    <t>fi-QmeterResult</t>
    <phoneticPr fontId="1"/>
  </si>
  <si>
    <t>Z-75Ωcable</t>
    <phoneticPr fontId="1"/>
  </si>
  <si>
    <t>Z-50Ω cable</t>
    <phoneticPr fontId="1"/>
  </si>
  <si>
    <t>厚さ0.025mmはマイクロメーターで測定</t>
    <rPh sb="0" eb="1">
      <t>アツ</t>
    </rPh>
    <rPh sb="19" eb="21">
      <t>ソクテイ</t>
    </rPh>
    <phoneticPr fontId="1"/>
  </si>
  <si>
    <t>よってバイファイラー巻きで2線を密着したとの線間の隙間は、δ=0.050mmになる。</t>
    <rPh sb="10" eb="11">
      <t>マ</t>
    </rPh>
    <rPh sb="14" eb="15">
      <t>セン</t>
    </rPh>
    <rPh sb="16" eb="18">
      <t>ミッチャク</t>
    </rPh>
    <rPh sb="22" eb="23">
      <t>セン</t>
    </rPh>
    <rPh sb="23" eb="24">
      <t>アイダ</t>
    </rPh>
    <rPh sb="25" eb="27">
      <t>スキマ</t>
    </rPh>
    <phoneticPr fontId="1"/>
  </si>
  <si>
    <t>上の表の計算結果から、並行2線の特性インピーダンスは、約35Ωになります。</t>
    <rPh sb="0" eb="1">
      <t>ウエ</t>
    </rPh>
    <rPh sb="2" eb="3">
      <t>ヒョウ</t>
    </rPh>
    <rPh sb="4" eb="8">
      <t>ケイサンケッカ</t>
    </rPh>
    <rPh sb="11" eb="13">
      <t>ヘイコウ</t>
    </rPh>
    <rPh sb="14" eb="15">
      <t>セン</t>
    </rPh>
    <rPh sb="16" eb="18">
      <t>トクセイ</t>
    </rPh>
    <rPh sb="27" eb="28">
      <t>ヤク</t>
    </rPh>
    <phoneticPr fontId="1"/>
  </si>
  <si>
    <r>
      <t>この計算結果は、関数f</t>
    </r>
    <r>
      <rPr>
        <vertAlign val="sub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がLとCの計算に適合していると仮定した場合です。</t>
    </r>
    <rPh sb="2" eb="6">
      <t>ケイサンケッカ</t>
    </rPh>
    <rPh sb="8" eb="10">
      <t>カンスウ</t>
    </rPh>
    <rPh sb="17" eb="19">
      <t>ケイサン</t>
    </rPh>
    <rPh sb="20" eb="22">
      <t>テキゴウ</t>
    </rPh>
    <rPh sb="27" eb="29">
      <t>カテイ</t>
    </rPh>
    <rPh sb="31" eb="3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</si>
</sst>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000000_ "/>
    <numFmt numFmtId="177" formatCode="0.0000_ "/>
    <numFmt numFmtId="178" formatCode="0.00000_ "/>
    <numFmt numFmtId="179" formatCode="0.00_ "/>
    <numFmt numFmtId="180" formatCode="0.0000_);[Red]\(0.0000\)"/>
    <numFmt numFmtId="181" formatCode="0.00_);[Red]\(0.00\)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  <font>
      <b/>
      <sz val="11"/>
      <color theme="1"/>
      <name val="HGP創英ﾌﾟﾚｾﾞﾝｽEB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HGP創英角ﾎﾟｯﾌﾟ体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6" borderId="1" xfId="0" applyFill="1" applyBorder="1">
      <alignment vertical="center"/>
    </xf>
    <xf numFmtId="176" fontId="0" fillId="6" borderId="1" xfId="0" applyNumberFormat="1" applyFill="1" applyBorder="1">
      <alignment vertical="center"/>
    </xf>
    <xf numFmtId="177" fontId="0" fillId="6" borderId="1" xfId="0" applyNumberFormat="1" applyFill="1" applyBorder="1">
      <alignment vertical="center"/>
    </xf>
    <xf numFmtId="0" fontId="2" fillId="0" borderId="0" xfId="0" applyFont="1">
      <alignment vertical="center"/>
    </xf>
    <xf numFmtId="0" fontId="0" fillId="2" borderId="1" xfId="0" quotePrefix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1" fontId="0" fillId="0" borderId="0" xfId="0" applyNumberFormat="1">
      <alignment vertical="center"/>
    </xf>
    <xf numFmtId="11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0" fontId="0" fillId="8" borderId="1" xfId="0" applyFill="1" applyBorder="1">
      <alignment vertical="center"/>
    </xf>
    <xf numFmtId="17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5" borderId="1" xfId="0" applyFill="1" applyBorder="1" applyAlignment="1">
      <alignment horizontal="right" vertical="center"/>
    </xf>
    <xf numFmtId="11" fontId="0" fillId="5" borderId="1" xfId="0" applyNumberFormat="1" applyFill="1" applyBorder="1" applyAlignment="1">
      <alignment horizontal="left" vertical="center"/>
    </xf>
    <xf numFmtId="0" fontId="0" fillId="7" borderId="1" xfId="0" applyFill="1" applyBorder="1" applyAlignment="1">
      <alignment horizontal="right" vertical="center"/>
    </xf>
    <xf numFmtId="11" fontId="0" fillId="7" borderId="1" xfId="0" applyNumberFormat="1" applyFill="1" applyBorder="1" applyAlignment="1">
      <alignment horizontal="left" vertical="center"/>
    </xf>
    <xf numFmtId="180" fontId="0" fillId="0" borderId="0" xfId="0" applyNumberFormat="1">
      <alignment vertical="center"/>
    </xf>
    <xf numFmtId="180" fontId="0" fillId="3" borderId="1" xfId="0" applyNumberFormat="1" applyFill="1" applyBorder="1">
      <alignment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180" fontId="0" fillId="8" borderId="1" xfId="0" applyNumberFormat="1" applyFill="1" applyBorder="1" applyAlignment="1">
      <alignment horizontal="center" vertical="center"/>
    </xf>
    <xf numFmtId="180" fontId="0" fillId="8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80" fontId="0" fillId="0" borderId="1" xfId="0" applyNumberFormat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81" fontId="0" fillId="0" borderId="0" xfId="0" applyNumberFormat="1">
      <alignment vertical="center"/>
    </xf>
    <xf numFmtId="180" fontId="0" fillId="13" borderId="1" xfId="0" applyNumberFormat="1" applyFill="1" applyBorder="1">
      <alignment vertical="center"/>
    </xf>
    <xf numFmtId="180" fontId="0" fillId="14" borderId="1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11" fontId="0" fillId="0" borderId="0" xfId="0" applyNumberFormat="1" applyAlignment="1">
      <alignment horizontal="left" vertical="center"/>
    </xf>
    <xf numFmtId="180" fontId="0" fillId="15" borderId="1" xfId="0" applyNumberFormat="1" applyFill="1" applyBorder="1">
      <alignment vertical="center"/>
    </xf>
    <xf numFmtId="0" fontId="0" fillId="0" borderId="5" xfId="0" applyBorder="1">
      <alignment vertical="center"/>
    </xf>
    <xf numFmtId="181" fontId="0" fillId="0" borderId="1" xfId="0" applyNumberFormat="1" applyBorder="1">
      <alignment vertical="center"/>
    </xf>
    <xf numFmtId="0" fontId="0" fillId="16" borderId="1" xfId="0" applyFill="1" applyBorder="1">
      <alignment vertical="center"/>
    </xf>
    <xf numFmtId="11" fontId="0" fillId="0" borderId="5" xfId="0" applyNumberFormat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1" fontId="0" fillId="0" borderId="6" xfId="0" applyNumberFormat="1" applyBorder="1">
      <alignment vertical="center"/>
    </xf>
    <xf numFmtId="180" fontId="0" fillId="0" borderId="6" xfId="0" applyNumberFormat="1" applyBorder="1">
      <alignment vertical="center"/>
    </xf>
    <xf numFmtId="181" fontId="0" fillId="0" borderId="6" xfId="0" applyNumberFormat="1" applyBorder="1">
      <alignment vertical="center"/>
    </xf>
    <xf numFmtId="180" fontId="0" fillId="7" borderId="1" xfId="0" applyNumberFormat="1" applyFill="1" applyBorder="1">
      <alignment vertical="center"/>
    </xf>
    <xf numFmtId="180" fontId="0" fillId="17" borderId="1" xfId="0" applyNumberFormat="1" applyFill="1" applyBorder="1">
      <alignment vertical="center"/>
    </xf>
    <xf numFmtId="180" fontId="0" fillId="17" borderId="5" xfId="0" applyNumberFormat="1" applyFill="1" applyBorder="1">
      <alignment vertical="center"/>
    </xf>
    <xf numFmtId="180" fontId="0" fillId="17" borderId="6" xfId="0" applyNumberFormat="1" applyFill="1" applyBorder="1">
      <alignment vertical="center"/>
    </xf>
    <xf numFmtId="180" fontId="0" fillId="18" borderId="1" xfId="0" applyNumberFormat="1" applyFill="1" applyBorder="1">
      <alignment vertical="center"/>
    </xf>
    <xf numFmtId="180" fontId="0" fillId="19" borderId="1" xfId="0" applyNumberFormat="1" applyFill="1" applyBorder="1">
      <alignment vertical="center"/>
    </xf>
    <xf numFmtId="180" fontId="0" fillId="19" borderId="5" xfId="0" applyNumberFormat="1" applyFill="1" applyBorder="1">
      <alignment vertical="center"/>
    </xf>
    <xf numFmtId="180" fontId="0" fillId="19" borderId="6" xfId="0" applyNumberFormat="1" applyFill="1" applyBorder="1">
      <alignment vertical="center"/>
    </xf>
    <xf numFmtId="180" fontId="0" fillId="20" borderId="1" xfId="0" applyNumberFormat="1" applyFill="1" applyBorder="1">
      <alignment vertical="center"/>
    </xf>
    <xf numFmtId="180" fontId="0" fillId="21" borderId="1" xfId="0" applyNumberFormat="1" applyFill="1" applyBorder="1">
      <alignment vertical="center"/>
    </xf>
    <xf numFmtId="180" fontId="0" fillId="21" borderId="5" xfId="0" applyNumberFormat="1" applyFill="1" applyBorder="1">
      <alignment vertical="center"/>
    </xf>
    <xf numFmtId="180" fontId="0" fillId="21" borderId="6" xfId="0" applyNumberFormat="1" applyFill="1" applyBorder="1">
      <alignment vertical="center"/>
    </xf>
    <xf numFmtId="0" fontId="0" fillId="23" borderId="1" xfId="0" applyFill="1" applyBorder="1">
      <alignment vertical="center"/>
    </xf>
    <xf numFmtId="0" fontId="0" fillId="23" borderId="5" xfId="0" applyFill="1" applyBorder="1">
      <alignment vertical="center"/>
    </xf>
    <xf numFmtId="0" fontId="0" fillId="23" borderId="6" xfId="0" applyFill="1" applyBorder="1">
      <alignment vertical="center"/>
    </xf>
    <xf numFmtId="0" fontId="0" fillId="22" borderId="1" xfId="0" applyFill="1" applyBorder="1" applyAlignment="1">
      <alignment horizontal="center" vertical="center"/>
    </xf>
    <xf numFmtId="181" fontId="0" fillId="16" borderId="1" xfId="0" applyNumberForma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4" borderId="1" xfId="0" applyFill="1" applyBorder="1">
      <alignment vertical="center"/>
    </xf>
    <xf numFmtId="0" fontId="0" fillId="25" borderId="0" xfId="0" applyFill="1">
      <alignment vertical="center"/>
    </xf>
    <xf numFmtId="0" fontId="0" fillId="26" borderId="0" xfId="0" applyFill="1">
      <alignment vertical="center"/>
    </xf>
    <xf numFmtId="0" fontId="0" fillId="27" borderId="0" xfId="0" applyFill="1">
      <alignment vertical="center"/>
    </xf>
    <xf numFmtId="0" fontId="0" fillId="12" borderId="1" xfId="0" applyFill="1" applyBorder="1">
      <alignment vertical="center"/>
    </xf>
    <xf numFmtId="0" fontId="0" fillId="0" borderId="3" xfId="0" applyBorder="1">
      <alignment vertical="center"/>
    </xf>
    <xf numFmtId="0" fontId="0" fillId="28" borderId="2" xfId="0" applyFill="1" applyBorder="1">
      <alignment vertical="center"/>
    </xf>
    <xf numFmtId="0" fontId="0" fillId="28" borderId="3" xfId="0" quotePrefix="1" applyFill="1" applyBorder="1">
      <alignment vertical="center"/>
    </xf>
    <xf numFmtId="0" fontId="0" fillId="28" borderId="3" xfId="0" applyFill="1" applyBorder="1">
      <alignment vertical="center"/>
    </xf>
    <xf numFmtId="0" fontId="0" fillId="28" borderId="4" xfId="0" applyFill="1" applyBorder="1">
      <alignment vertical="center"/>
    </xf>
    <xf numFmtId="0" fontId="0" fillId="6" borderId="0" xfId="0" applyFill="1">
      <alignment vertical="center"/>
    </xf>
    <xf numFmtId="0" fontId="0" fillId="29" borderId="0" xfId="0" applyFill="1">
      <alignment vertical="center"/>
    </xf>
    <xf numFmtId="11" fontId="0" fillId="0" borderId="3" xfId="0" applyNumberFormat="1" applyBorder="1">
      <alignment vertical="center"/>
    </xf>
    <xf numFmtId="0" fontId="9" fillId="0" borderId="0" xfId="0" applyFont="1" applyAlignment="1">
      <alignment horizontal="center" vertical="center"/>
    </xf>
    <xf numFmtId="0" fontId="0" fillId="7" borderId="1" xfId="0" applyFill="1" applyBorder="1">
      <alignment vertical="center"/>
    </xf>
    <xf numFmtId="0" fontId="3" fillId="7" borderId="1" xfId="0" applyFont="1" applyFill="1" applyBorder="1">
      <alignment vertical="center"/>
    </xf>
    <xf numFmtId="0" fontId="0" fillId="22" borderId="1" xfId="0" applyFill="1" applyBorder="1" applyAlignment="1">
      <alignment horizontal="center" vertical="center" wrapText="1"/>
    </xf>
    <xf numFmtId="0" fontId="0" fillId="30" borderId="7" xfId="0" applyFill="1" applyBorder="1" applyAlignment="1">
      <alignment horizontal="right" vertical="center"/>
    </xf>
    <xf numFmtId="0" fontId="0" fillId="30" borderId="8" xfId="0" applyFill="1" applyBorder="1">
      <alignment vertical="center"/>
    </xf>
    <xf numFmtId="0" fontId="0" fillId="30" borderId="9" xfId="0" applyFill="1" applyBorder="1">
      <alignment vertical="center"/>
    </xf>
    <xf numFmtId="0" fontId="0" fillId="28" borderId="1" xfId="0" applyFill="1" applyBorder="1">
      <alignment vertical="center"/>
    </xf>
    <xf numFmtId="0" fontId="0" fillId="31" borderId="1" xfId="0" applyFill="1" applyBorder="1">
      <alignment vertical="center"/>
    </xf>
    <xf numFmtId="0" fontId="0" fillId="7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5540990337102"/>
          <c:y val="0.10678210678210677"/>
          <c:w val="0.85117157143066613"/>
          <c:h val="0.77084182658985811"/>
        </c:manualLayout>
      </c:layout>
      <c:scatterChart>
        <c:scatterStyle val="lineMarker"/>
        <c:varyColors val="0"/>
        <c:ser>
          <c:idx val="2"/>
          <c:order val="0"/>
          <c:tx>
            <c:strRef>
              <c:f>'f1&amp;f2&amp;f3'!$L$1</c:f>
              <c:strCache>
                <c:ptCount val="1"/>
                <c:pt idx="0">
                  <c:v>f1(D/a)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'f1&amp;f2&amp;f3'!$L$2:$L$101</c:f>
              <c:numCache>
                <c:formatCode>General</c:formatCode>
                <c:ptCount val="100"/>
                <c:pt idx="0">
                  <c:v>0.22066742954982663</c:v>
                </c:pt>
                <c:pt idx="1">
                  <c:v>0.22095375098991607</c:v>
                </c:pt>
                <c:pt idx="2">
                  <c:v>0.22380288883401458</c:v>
                </c:pt>
                <c:pt idx="3">
                  <c:v>0.23918316966564812</c:v>
                </c:pt>
                <c:pt idx="4">
                  <c:v>0.25385442475265002</c:v>
                </c:pt>
                <c:pt idx="5">
                  <c:v>0.26787915508924687</c:v>
                </c:pt>
                <c:pt idx="6">
                  <c:v>0.28131194512399416</c:v>
                </c:pt>
                <c:pt idx="7">
                  <c:v>0.29420074574824717</c:v>
                </c:pt>
                <c:pt idx="8">
                  <c:v>0.30658790746547565</c:v>
                </c:pt>
                <c:pt idx="9">
                  <c:v>0.31851101993268199</c:v>
                </c:pt>
                <c:pt idx="10">
                  <c:v>0.33000359985097927</c:v>
                </c:pt>
                <c:pt idx="11">
                  <c:v>0.34109565893456223</c:v>
                </c:pt>
                <c:pt idx="12">
                  <c:v>0.35181417620258254</c:v>
                </c:pt>
                <c:pt idx="13">
                  <c:v>0.36218349330592792</c:v>
                </c:pt>
                <c:pt idx="14">
                  <c:v>0.37222564746581766</c:v>
                </c:pt>
                <c:pt idx="15">
                  <c:v>0.38196065347849523</c:v>
                </c:pt>
                <c:pt idx="16">
                  <c:v>0.39140674385950214</c:v>
                </c:pt>
                <c:pt idx="17">
                  <c:v>0.40058057436950156</c:v>
                </c:pt>
                <c:pt idx="18">
                  <c:v>0.40949740074279489</c:v>
                </c:pt>
                <c:pt idx="19">
                  <c:v>0.41817123132876793</c:v>
                </c:pt>
                <c:pt idx="20">
                  <c:v>0.42661495948146699</c:v>
                </c:pt>
                <c:pt idx="21">
                  <c:v>0.43484047883845922</c:v>
                </c:pt>
                <c:pt idx="22">
                  <c:v>0.44285878407601909</c:v>
                </c:pt>
                <c:pt idx="23">
                  <c:v>0.45068005928253846</c:v>
                </c:pt>
                <c:pt idx="24">
                  <c:v>0.45831375573235733</c:v>
                </c:pt>
                <c:pt idx="25">
                  <c:v>0.46576866054993032</c:v>
                </c:pt>
                <c:pt idx="26">
                  <c:v>0.47305295751549614</c:v>
                </c:pt>
                <c:pt idx="27">
                  <c:v>0.47876270497946799</c:v>
                </c:pt>
                <c:pt idx="28">
                  <c:v>0.48017428106741139</c:v>
                </c:pt>
                <c:pt idx="29">
                  <c:v>0.48713976439463491</c:v>
                </c:pt>
                <c:pt idx="30">
                  <c:v>0.49395608237887373</c:v>
                </c:pt>
                <c:pt idx="31">
                  <c:v>0.50062949003441071</c:v>
                </c:pt>
                <c:pt idx="32">
                  <c:v>0.50716585700046013</c:v>
                </c:pt>
                <c:pt idx="33">
                  <c:v>0.51357069856272597</c:v>
                </c:pt>
                <c:pt idx="34">
                  <c:v>0.51984920361500897</c:v>
                </c:pt>
                <c:pt idx="35">
                  <c:v>0.52600625991606331</c:v>
                </c:pt>
                <c:pt idx="36">
                  <c:v>0.53204647694971419</c:v>
                </c:pt>
                <c:pt idx="37">
                  <c:v>0.53797420665608542</c:v>
                </c:pt>
                <c:pt idx="38">
                  <c:v>0.54379356226750086</c:v>
                </c:pt>
                <c:pt idx="39">
                  <c:v>0.54950843545326555</c:v>
                </c:pt>
                <c:pt idx="40">
                  <c:v>0.55512251195231566</c:v>
                </c:pt>
                <c:pt idx="41">
                  <c:v>0.56063928585100553</c:v>
                </c:pt>
                <c:pt idx="42">
                  <c:v>0.56606207264454511</c:v>
                </c:pt>
                <c:pt idx="43">
                  <c:v>0.57139402120435434</c:v>
                </c:pt>
                <c:pt idx="44">
                  <c:v>0.57663812475949849</c:v>
                </c:pt>
                <c:pt idx="45">
                  <c:v>0.58179723098809666</c:v>
                </c:pt>
                <c:pt idx="46">
                  <c:v>0.58687405130388559</c:v>
                </c:pt>
                <c:pt idx="47">
                  <c:v>0.59187116941376061</c:v>
                </c:pt>
                <c:pt idx="48">
                  <c:v>0.59679104921390913</c:v>
                </c:pt>
                <c:pt idx="49">
                  <c:v>0.60163604208494947</c:v>
                </c:pt>
                <c:pt idx="50">
                  <c:v>0.60640839364014221</c:v>
                </c:pt>
                <c:pt idx="51">
                  <c:v>0.61111024997515551</c:v>
                </c:pt>
                <c:pt idx="52">
                  <c:v>0.61574366346292086</c:v>
                </c:pt>
                <c:pt idx="53">
                  <c:v>0.62031059813274414</c:v>
                </c:pt>
                <c:pt idx="54">
                  <c:v>0.62481293466896004</c:v>
                </c:pt>
                <c:pt idx="55">
                  <c:v>0.62925247506096893</c:v>
                </c:pt>
                <c:pt idx="56">
                  <c:v>0.63363094693343391</c:v>
                </c:pt>
                <c:pt idx="57">
                  <c:v>0.63795000758267628</c:v>
                </c:pt>
                <c:pt idx="58">
                  <c:v>0.64849801996168754</c:v>
                </c:pt>
                <c:pt idx="59">
                  <c:v>0.65870767919631779</c:v>
                </c:pt>
                <c:pt idx="60">
                  <c:v>0.66860001931560908</c:v>
                </c:pt>
                <c:pt idx="61">
                  <c:v>0.67819417193367137</c:v>
                </c:pt>
                <c:pt idx="62">
                  <c:v>0.68750758896906639</c:v>
                </c:pt>
                <c:pt idx="63">
                  <c:v>0.69655623369612385</c:v>
                </c:pt>
                <c:pt idx="64">
                  <c:v>0.70535474538250387</c:v>
                </c:pt>
                <c:pt idx="65">
                  <c:v>0.71391658177754469</c:v>
                </c:pt>
                <c:pt idx="66">
                  <c:v>0.72225414293366774</c:v>
                </c:pt>
                <c:pt idx="67">
                  <c:v>0.73037887922066291</c:v>
                </c:pt>
                <c:pt idx="68">
                  <c:v>0.73830138589422767</c:v>
                </c:pt>
                <c:pt idx="69">
                  <c:v>0.74603148617855397</c:v>
                </c:pt>
                <c:pt idx="70">
                  <c:v>0.75357830449739294</c:v>
                </c:pt>
                <c:pt idx="71">
                  <c:v>0.76095033122295608</c:v>
                </c:pt>
                <c:pt idx="72">
                  <c:v>0.76815548009497348</c:v>
                </c:pt>
                <c:pt idx="73">
                  <c:v>0.77520113928362178</c:v>
                </c:pt>
                <c:pt idx="74">
                  <c:v>0.782094216922397</c:v>
                </c:pt>
                <c:pt idx="75">
                  <c:v>0.78884118181439822</c:v>
                </c:pt>
                <c:pt idx="76">
                  <c:v>0.79544809991325305</c:v>
                </c:pt>
                <c:pt idx="77">
                  <c:v>0.80192066709431697</c:v>
                </c:pt>
                <c:pt idx="78">
                  <c:v>0.80826423865982322</c:v>
                </c:pt>
                <c:pt idx="79">
                  <c:v>0.81448385596096529</c:v>
                </c:pt>
                <c:pt idx="80">
                  <c:v>0.82058427046850324</c:v>
                </c:pt>
                <c:pt idx="81">
                  <c:v>0.82656996557982154</c:v>
                </c:pt>
                <c:pt idx="82">
                  <c:v>0.83244517641316496</c:v>
                </c:pt>
                <c:pt idx="83">
                  <c:v>0.83821390780795813</c:v>
                </c:pt>
                <c:pt idx="84">
                  <c:v>0.84387995072283939</c:v>
                </c:pt>
                <c:pt idx="85">
                  <c:v>0.84944689719956668</c:v>
                </c:pt>
                <c:pt idx="86">
                  <c:v>0.85491815404072546</c:v>
                </c:pt>
                <c:pt idx="87">
                  <c:v>0.86029695533166162</c:v>
                </c:pt>
                <c:pt idx="88">
                  <c:v>0.86558637392189119</c:v>
                </c:pt>
                <c:pt idx="89">
                  <c:v>0.87078933196804797</c:v>
                </c:pt>
                <c:pt idx="90">
                  <c:v>0.87590861062894287</c:v>
                </c:pt>
                <c:pt idx="91">
                  <c:v>0.88094685899326242</c:v>
                </c:pt>
                <c:pt idx="92">
                  <c:v>0.88590660231166318</c:v>
                </c:pt>
                <c:pt idx="93">
                  <c:v>0.89079024959729558</c:v>
                </c:pt>
                <c:pt idx="94">
                  <c:v>0.89560010065203177</c:v>
                </c:pt>
                <c:pt idx="95">
                  <c:v>0.90033835256969064</c:v>
                </c:pt>
                <c:pt idx="96">
                  <c:v>0.90500710576229404</c:v>
                </c:pt>
                <c:pt idx="97">
                  <c:v>0.90960836955072788</c:v>
                </c:pt>
                <c:pt idx="98">
                  <c:v>0.91414406735705112</c:v>
                </c:pt>
                <c:pt idx="99">
                  <c:v>0.91861604153203724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745-4650-A915-60804F101394}"/>
            </c:ext>
          </c:extLst>
        </c:ser>
        <c:ser>
          <c:idx val="5"/>
          <c:order val="1"/>
          <c:tx>
            <c:strRef>
              <c:f>'f1&amp;f2&amp;f3'!$M$1</c:f>
              <c:strCache>
                <c:ptCount val="1"/>
                <c:pt idx="0">
                  <c:v>f2(D/a)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'f1&amp;f2&amp;f3'!$M$2:$M$101</c:f>
              <c:numCache>
                <c:formatCode>General</c:formatCode>
                <c:ptCount val="100"/>
                <c:pt idx="0">
                  <c:v>0.25815539778147556</c:v>
                </c:pt>
                <c:pt idx="1">
                  <c:v>0.25840992127028489</c:v>
                </c:pt>
                <c:pt idx="2">
                  <c:v>0.26094402485840307</c:v>
                </c:pt>
                <c:pt idx="3">
                  <c:v>0.2746664034119905</c:v>
                </c:pt>
                <c:pt idx="4">
                  <c:v>0.28782157661549979</c:v>
                </c:pt>
                <c:pt idx="5">
                  <c:v>0.30045457924933672</c:v>
                </c:pt>
                <c:pt idx="6">
                  <c:v>0.31260528677706506</c:v>
                </c:pt>
                <c:pt idx="7">
                  <c:v>0.3243091745312825</c:v>
                </c:pt>
                <c:pt idx="8">
                  <c:v>0.33559794219877698</c:v>
                </c:pt>
                <c:pt idx="9">
                  <c:v>0.34650003130442286</c:v>
                </c:pt>
                <c:pt idx="10">
                  <c:v>0.3570410569675232</c:v>
                </c:pt>
                <c:pt idx="11">
                  <c:v>0.36724417042765189</c:v>
                </c:pt>
                <c:pt idx="12">
                  <c:v>0.37713036524813048</c:v>
                </c:pt>
                <c:pt idx="13">
                  <c:v>0.38671873738182772</c:v>
                </c:pt>
                <c:pt idx="14">
                  <c:v>0.39602670719805572</c:v>
                </c:pt>
                <c:pt idx="15">
                  <c:v>0.40507020995781534</c:v>
                </c:pt>
                <c:pt idx="16">
                  <c:v>0.4138638599694946</c:v>
                </c:pt>
                <c:pt idx="17">
                  <c:v>0.42242109267206085</c:v>
                </c:pt>
                <c:pt idx="18">
                  <c:v>0.43075428811414229</c:v>
                </c:pt>
                <c:pt idx="19">
                  <c:v>0.43887487867773983</c:v>
                </c:pt>
                <c:pt idx="20">
                  <c:v>0.44679344339903765</c:v>
                </c:pt>
                <c:pt idx="21">
                  <c:v>0.4545197908389168</c:v>
                </c:pt>
                <c:pt idx="22">
                  <c:v>0.46206303213175098</c:v>
                </c:pt>
                <c:pt idx="23">
                  <c:v>0.46943164557707268</c:v>
                </c:pt>
                <c:pt idx="24">
                  <c:v>0.47663353392250324</c:v>
                </c:pt>
                <c:pt idx="25">
                  <c:v>0.48367607530843199</c:v>
                </c:pt>
                <c:pt idx="26">
                  <c:v>0.49056616869783398</c:v>
                </c:pt>
                <c:pt idx="27">
                  <c:v>0.49597283602828329</c:v>
                </c:pt>
                <c:pt idx="28">
                  <c:v>0.49731027449246457</c:v>
                </c:pt>
                <c:pt idx="29">
                  <c:v>0.50391445093479892</c:v>
                </c:pt>
                <c:pt idx="30">
                  <c:v>0.51038438680978049</c:v>
                </c:pt>
                <c:pt idx="31">
                  <c:v>0.51672543088874201</c:v>
                </c:pt>
                <c:pt idx="32">
                  <c:v>0.52294261849736701</c:v>
                </c:pt>
                <c:pt idx="33">
                  <c:v>0.5290406955383361</c:v>
                </c:pt>
                <c:pt idx="34">
                  <c:v>0.53502414025578637</c:v>
                </c:pt>
                <c:pt idx="35">
                  <c:v>0.54089718299162093</c:v>
                </c:pt>
                <c:pt idx="36">
                  <c:v>0.54666382415198966</c:v>
                </c:pt>
                <c:pt idx="37">
                  <c:v>0.55232785057506362</c:v>
                </c:pt>
                <c:pt idx="38">
                  <c:v>0.55789285046783155</c:v>
                </c:pt>
                <c:pt idx="39">
                  <c:v>0.5633622270594667</c:v>
                </c:pt>
                <c:pt idx="40">
                  <c:v>0.5687392111013676</c:v>
                </c:pt>
                <c:pt idx="41">
                  <c:v>0.5740268723288392</c:v>
                </c:pt>
                <c:pt idx="42">
                  <c:v>0.57922812998623097</c:v>
                </c:pt>
                <c:pt idx="43">
                  <c:v>0.58434576250588988</c:v>
                </c:pt>
                <c:pt idx="44">
                  <c:v>0.5893824164212732</c:v>
                </c:pt>
                <c:pt idx="45">
                  <c:v>0.59434061458580556</c:v>
                </c:pt>
                <c:pt idx="46">
                  <c:v>0.59922276376137873</c:v>
                </c:pt>
                <c:pt idx="47">
                  <c:v>0.60403116163363368</c:v>
                </c:pt>
                <c:pt idx="48">
                  <c:v>0.60876800330521286</c:v>
                </c:pt>
                <c:pt idx="49">
                  <c:v>0.61343538731291336</c:v>
                </c:pt>
                <c:pt idx="50">
                  <c:v>0.61803532121002813</c:v>
                </c:pt>
                <c:pt idx="51">
                  <c:v>0.62256972675104294</c:v>
                </c:pt>
                <c:pt idx="52">
                  <c:v>0.62704044471220144</c:v>
                </c:pt>
                <c:pt idx="53">
                  <c:v>0.63144923937820385</c:v>
                </c:pt>
                <c:pt idx="54">
                  <c:v>0.6357978027224066</c:v>
                </c:pt>
                <c:pt idx="55">
                  <c:v>0.6400877583053115</c:v>
                </c:pt>
                <c:pt idx="56">
                  <c:v>0.644320664913823</c:v>
                </c:pt>
                <c:pt idx="57">
                  <c:v>0.64849801996168754</c:v>
                </c:pt>
                <c:pt idx="58">
                  <c:v>0.65870767919631779</c:v>
                </c:pt>
                <c:pt idx="59">
                  <c:v>0.66860001931560908</c:v>
                </c:pt>
                <c:pt idx="60">
                  <c:v>0.67819417193367137</c:v>
                </c:pt>
                <c:pt idx="61">
                  <c:v>0.68750758896906639</c:v>
                </c:pt>
                <c:pt idx="62">
                  <c:v>0.69655623369612385</c:v>
                </c:pt>
                <c:pt idx="63">
                  <c:v>0.70535474538250387</c:v>
                </c:pt>
                <c:pt idx="64">
                  <c:v>0.71391658177754469</c:v>
                </c:pt>
                <c:pt idx="65">
                  <c:v>0.72225414293366774</c:v>
                </c:pt>
                <c:pt idx="66">
                  <c:v>0.73037887922066291</c:v>
                </c:pt>
                <c:pt idx="67">
                  <c:v>0.73830138589422767</c:v>
                </c:pt>
                <c:pt idx="68">
                  <c:v>0.74603148617855397</c:v>
                </c:pt>
                <c:pt idx="69">
                  <c:v>0.75357830449739294</c:v>
                </c:pt>
                <c:pt idx="70">
                  <c:v>0.76095033122295608</c:v>
                </c:pt>
                <c:pt idx="71">
                  <c:v>0.76815548009497348</c:v>
                </c:pt>
                <c:pt idx="72">
                  <c:v>0.77520113928362178</c:v>
                </c:pt>
                <c:pt idx="73">
                  <c:v>0.782094216922397</c:v>
                </c:pt>
                <c:pt idx="74">
                  <c:v>0.78884118181439822</c:v>
                </c:pt>
                <c:pt idx="75">
                  <c:v>0.79544809991325305</c:v>
                </c:pt>
                <c:pt idx="76">
                  <c:v>0.80192066709431697</c:v>
                </c:pt>
                <c:pt idx="77">
                  <c:v>0.80826423865982322</c:v>
                </c:pt>
                <c:pt idx="78">
                  <c:v>0.81448385596096529</c:v>
                </c:pt>
                <c:pt idx="79">
                  <c:v>0.82058427046850324</c:v>
                </c:pt>
                <c:pt idx="80">
                  <c:v>0.82656996557982154</c:v>
                </c:pt>
                <c:pt idx="81">
                  <c:v>0.83244517641316496</c:v>
                </c:pt>
                <c:pt idx="82">
                  <c:v>0.83821390780795813</c:v>
                </c:pt>
                <c:pt idx="83">
                  <c:v>0.84387995072283939</c:v>
                </c:pt>
                <c:pt idx="84">
                  <c:v>0.84944689719956668</c:v>
                </c:pt>
                <c:pt idx="85">
                  <c:v>0.85491815404072546</c:v>
                </c:pt>
                <c:pt idx="86">
                  <c:v>0.86029695533166162</c:v>
                </c:pt>
                <c:pt idx="87">
                  <c:v>0.86558637392189119</c:v>
                </c:pt>
                <c:pt idx="88">
                  <c:v>0.87078933196804797</c:v>
                </c:pt>
                <c:pt idx="89">
                  <c:v>0.87590861062894287</c:v>
                </c:pt>
                <c:pt idx="90">
                  <c:v>0.88094685899326242</c:v>
                </c:pt>
                <c:pt idx="91">
                  <c:v>0.88590660231166318</c:v>
                </c:pt>
                <c:pt idx="92">
                  <c:v>0.89079024959729558</c:v>
                </c:pt>
                <c:pt idx="93">
                  <c:v>0.89560010065203177</c:v>
                </c:pt>
                <c:pt idx="94">
                  <c:v>0.90033835256969064</c:v>
                </c:pt>
                <c:pt idx="95">
                  <c:v>0.90500710576229404</c:v>
                </c:pt>
                <c:pt idx="96">
                  <c:v>0.90960836955072788</c:v>
                </c:pt>
                <c:pt idx="97">
                  <c:v>0.91414406735705112</c:v>
                </c:pt>
                <c:pt idx="98">
                  <c:v>0.91861604153203724</c:v>
                </c:pt>
                <c:pt idx="99">
                  <c:v>0.9230260578482723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745-4650-A915-60804F101394}"/>
            </c:ext>
          </c:extLst>
        </c:ser>
        <c:ser>
          <c:idx val="8"/>
          <c:order val="2"/>
          <c:tx>
            <c:strRef>
              <c:f>'f1&amp;f2&amp;f3'!$N$1</c:f>
              <c:strCache>
                <c:ptCount val="1"/>
                <c:pt idx="0">
                  <c:v>f3(a,D)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'f1&amp;f2&amp;f3'!$N$2:$N$101</c:f>
              <c:numCache>
                <c:formatCode>General</c:formatCode>
                <c:ptCount val="100"/>
                <c:pt idx="0">
                  <c:v>4.5015440684494949E-3</c:v>
                </c:pt>
                <c:pt idx="1">
                  <c:v>1.4234064864268585E-2</c:v>
                </c:pt>
                <c:pt idx="2">
                  <c:v>4.4978386782317428E-2</c:v>
                </c:pt>
                <c:pt idx="3">
                  <c:v>0.10972176287436908</c:v>
                </c:pt>
                <c:pt idx="4">
                  <c:v>0.14796478564084573</c:v>
                </c:pt>
                <c:pt idx="5">
                  <c:v>0.17774494600437143</c:v>
                </c:pt>
                <c:pt idx="6">
                  <c:v>0.20283895782158715</c:v>
                </c:pt>
                <c:pt idx="7">
                  <c:v>0.22483347492608688</c:v>
                </c:pt>
                <c:pt idx="8">
                  <c:v>0.2445765516601246</c:v>
                </c:pt>
                <c:pt idx="9">
                  <c:v>0.26258566931366972</c:v>
                </c:pt>
                <c:pt idx="10">
                  <c:v>0.27920469156344285</c:v>
                </c:pt>
                <c:pt idx="11">
                  <c:v>0.29467619956494667</c:v>
                </c:pt>
                <c:pt idx="12">
                  <c:v>0.30917909540773447</c:v>
                </c:pt>
                <c:pt idx="13">
                  <c:v>0.32284992485205777</c:v>
                </c:pt>
                <c:pt idx="14">
                  <c:v>0.33579579299544599</c:v>
                </c:pt>
                <c:pt idx="15">
                  <c:v>0.34810260493903739</c:v>
                </c:pt>
                <c:pt idx="16">
                  <c:v>0.35984054955153155</c:v>
                </c:pt>
                <c:pt idx="17">
                  <c:v>0.37106787784673373</c:v>
                </c:pt>
                <c:pt idx="18">
                  <c:v>0.38183358367107867</c:v>
                </c:pt>
                <c:pt idx="19">
                  <c:v>0.39217935372369872</c:v>
                </c:pt>
                <c:pt idx="20">
                  <c:v>0.40214101701695254</c:v>
                </c:pt>
                <c:pt idx="21">
                  <c:v>0.4117496427568475</c:v>
                </c:pt>
                <c:pt idx="22">
                  <c:v>0.42103238583058805</c:v>
                </c:pt>
                <c:pt idx="23">
                  <c:v>0.4300131475778261</c:v>
                </c:pt>
                <c:pt idx="24">
                  <c:v>0.43871309903583877</c:v>
                </c:pt>
                <c:pt idx="25">
                  <c:v>0.44715110020733106</c:v>
                </c:pt>
                <c:pt idx="26">
                  <c:v>0.45534403961962705</c:v>
                </c:pt>
                <c:pt idx="27">
                  <c:v>0.46173220839597295</c:v>
                </c:pt>
                <c:pt idx="28">
                  <c:v>0.46330711200860392</c:v>
                </c:pt>
                <c:pt idx="29">
                  <c:v>0.47105404741967899</c:v>
                </c:pt>
                <c:pt idx="30">
                  <c:v>0.47859730176283044</c:v>
                </c:pt>
                <c:pt idx="31">
                  <c:v>0.48594821649109265</c:v>
                </c:pt>
                <c:pt idx="32">
                  <c:v>0.49311715332719097</c:v>
                </c:pt>
                <c:pt idx="33">
                  <c:v>0.50011360866142374</c:v>
                </c:pt>
                <c:pt idx="34">
                  <c:v>0.50694631126200917</c:v>
                </c:pt>
                <c:pt idx="35">
                  <c:v>0.5136233061906389</c:v>
                </c:pt>
                <c:pt idx="36">
                  <c:v>0.52015202723989373</c:v>
                </c:pt>
                <c:pt idx="37">
                  <c:v>0.52653935976177124</c:v>
                </c:pt>
                <c:pt idx="38">
                  <c:v>0.53279169540617421</c:v>
                </c:pt>
                <c:pt idx="39">
                  <c:v>0.53891498001161964</c:v>
                </c:pt>
                <c:pt idx="40">
                  <c:v>0.54491475567048442</c:v>
                </c:pt>
                <c:pt idx="41">
                  <c:v>0.55079619781499001</c:v>
                </c:pt>
                <c:pt idx="42">
                  <c:v>0.55656414802818999</c:v>
                </c:pt>
                <c:pt idx="43">
                  <c:v>0.56222314316912303</c:v>
                </c:pt>
                <c:pt idx="44">
                  <c:v>0.56777744130740904</c:v>
                </c:pt>
                <c:pt idx="45">
                  <c:v>0.57323104488557153</c:v>
                </c:pt>
                <c:pt idx="46">
                  <c:v>0.57858772146388926</c:v>
                </c:pt>
                <c:pt idx="47">
                  <c:v>0.58385102234998865</c:v>
                </c:pt>
                <c:pt idx="48">
                  <c:v>0.58902429937161105</c:v>
                </c:pt>
                <c:pt idx="49">
                  <c:v>0.59411072001438325</c:v>
                </c:pt>
                <c:pt idx="50">
                  <c:v>0.59911328111568596</c:v>
                </c:pt>
                <c:pt idx="51">
                  <c:v>0.60403482127979868</c:v>
                </c:pt>
                <c:pt idx="52">
                  <c:v>0.60887803215756731</c:v>
                </c:pt>
                <c:pt idx="53">
                  <c:v>0.61364546871520875</c:v>
                </c:pt>
                <c:pt idx="54">
                  <c:v>0.61833955860098044</c:v>
                </c:pt>
                <c:pt idx="55">
                  <c:v>0.62296261070485681</c:v>
                </c:pt>
                <c:pt idx="56">
                  <c:v>0.62751682299469136</c:v>
                </c:pt>
                <c:pt idx="57">
                  <c:v>0.6320042897023046</c:v>
                </c:pt>
                <c:pt idx="58">
                  <c:v>0.6429438277823013</c:v>
                </c:pt>
                <c:pt idx="59">
                  <c:v>0.6535072652186863</c:v>
                </c:pt>
                <c:pt idx="60">
                  <c:v>0.66372037382834459</c:v>
                </c:pt>
                <c:pt idx="61">
                  <c:v>0.67360629703479336</c:v>
                </c:pt>
                <c:pt idx="62">
                  <c:v>0.68318590300192528</c:v>
                </c:pt>
                <c:pt idx="63">
                  <c:v>0.69247807939044859</c:v>
                </c:pt>
                <c:pt idx="64">
                  <c:v>0.70149998110198786</c:v>
                </c:pt>
                <c:pt idx="65">
                  <c:v>0.71026723984833695</c:v>
                </c:pt>
                <c:pt idx="66">
                  <c:v>0.71879414248385054</c:v>
                </c:pt>
                <c:pt idx="67">
                  <c:v>0.72709378359602261</c:v>
                </c:pt>
                <c:pt idx="68">
                  <c:v>0.7351781967422617</c:v>
                </c:pt>
                <c:pt idx="69">
                  <c:v>0.7430584678636637</c:v>
                </c:pt>
                <c:pt idx="70">
                  <c:v>0.75074483373710466</c:v>
                </c:pt>
                <c:pt idx="71">
                  <c:v>0.75824676779990563</c:v>
                </c:pt>
                <c:pt idx="72">
                  <c:v>0.76557305526322983</c:v>
                </c:pt>
                <c:pt idx="73">
                  <c:v>0.77273185909640307</c:v>
                </c:pt>
                <c:pt idx="74">
                  <c:v>0.77973077819578662</c:v>
                </c:pt>
                <c:pt idx="75">
                  <c:v>0.78657689883453219</c:v>
                </c:pt>
                <c:pt idx="76">
                  <c:v>0.79327684031267987</c:v>
                </c:pt>
                <c:pt idx="77">
                  <c:v>0.79983679558231158</c:v>
                </c:pt>
                <c:pt idx="78">
                  <c:v>0.80626256750337477</c:v>
                </c:pt>
                <c:pt idx="79">
                  <c:v>0.81255960128731386</c:v>
                </c:pt>
                <c:pt idx="80">
                  <c:v>0.8187330136038482</c:v>
                </c:pt>
                <c:pt idx="81">
                  <c:v>0.8247876187579527</c:v>
                </c:pt>
                <c:pt idx="82">
                  <c:v>0.830727952286897</c:v>
                </c:pt>
                <c:pt idx="83">
                  <c:v>0.83655829227904388</c:v>
                </c:pt>
                <c:pt idx="84">
                  <c:v>0.84228267867544415</c:v>
                </c:pt>
                <c:pt idx="85">
                  <c:v>0.84790493078077744</c:v>
                </c:pt>
                <c:pt idx="86">
                  <c:v>0.85342866318084931</c:v>
                </c:pt>
                <c:pt idx="87">
                  <c:v>0.8588573002388018</c:v>
                </c:pt>
                <c:pt idx="88">
                  <c:v>0.8641940893207376</c:v>
                </c:pt>
                <c:pt idx="89">
                  <c:v>0.86944211288302164</c:v>
                </c:pt>
                <c:pt idx="90">
                  <c:v>0.87460429953763086</c:v>
                </c:pt>
                <c:pt idx="91">
                  <c:v>0.87968343419819861</c:v>
                </c:pt>
                <c:pt idx="92">
                  <c:v>0.88468216739749206</c:v>
                </c:pt>
                <c:pt idx="93">
                  <c:v>0.8896030238567223</c:v>
                </c:pt>
                <c:pt idx="94">
                  <c:v>0.89444841037808098</c:v>
                </c:pt>
                <c:pt idx="95">
                  <c:v>0.89922062312402362</c:v>
                </c:pt>
                <c:pt idx="96">
                  <c:v>0.90392185433994143</c:v>
                </c:pt>
                <c:pt idx="97">
                  <c:v>0.90855419857080977</c:v>
                </c:pt>
                <c:pt idx="98">
                  <c:v>0.91311965841710174</c:v>
                </c:pt>
                <c:pt idx="99">
                  <c:v>0.91762014987056006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745-4650-A915-60804F101394}"/>
            </c:ext>
          </c:extLst>
        </c:ser>
        <c:ser>
          <c:idx val="9"/>
          <c:order val="3"/>
          <c:tx>
            <c:strRef>
              <c:f>'f1&amp;f2&amp;f3'!$O$1</c:f>
              <c:strCache>
                <c:ptCount val="1"/>
                <c:pt idx="0">
                  <c:v>fpmax(D/a)</c:v>
                </c:pt>
              </c:strCache>
            </c:strRef>
          </c:tx>
          <c:spPr>
            <a:ln w="38100">
              <a:solidFill>
                <a:schemeClr val="accent6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'f1&amp;f2&amp;f3'!$O$2:$O$101</c:f>
              <c:numCache>
                <c:formatCode>General</c:formatCode>
                <c:ptCount val="100"/>
                <c:pt idx="0">
                  <c:v>0.40330204608418863</c:v>
                </c:pt>
                <c:pt idx="1">
                  <c:v>0.40356351369769478</c:v>
                </c:pt>
                <c:pt idx="2">
                  <c:v>0.4061664446412393</c:v>
                </c:pt>
                <c:pt idx="3">
                  <c:v>0.42025191290930947</c:v>
                </c:pt>
                <c:pt idx="4">
                  <c:v>0.43374041102112409</c:v>
                </c:pt>
                <c:pt idx="5">
                  <c:v>0.44668048982828812</c:v>
                </c:pt>
                <c:pt idx="6">
                  <c:v>0.45911500802558419</c:v>
                </c:pt>
                <c:pt idx="7">
                  <c:v>0.47108198859220141</c:v>
                </c:pt>
                <c:pt idx="8">
                  <c:v>0.48261531998014001</c:v>
                </c:pt>
                <c:pt idx="9">
                  <c:v>0.49374533464397424</c:v>
                </c:pt>
                <c:pt idx="10">
                  <c:v>0.50449928979192915</c:v>
                </c:pt>
                <c:pt idx="11">
                  <c:v>0.51490176954252598</c:v>
                </c:pt>
                <c:pt idx="12">
                  <c:v>0.52497502341845459</c:v>
                </c:pt>
                <c:pt idx="13">
                  <c:v>0.53473925290108837</c:v>
                </c:pt>
                <c:pt idx="14">
                  <c:v>0.5442128553252209</c:v>
                </c:pt>
                <c:pt idx="15">
                  <c:v>0.55341263251517214</c:v>
                </c:pt>
                <c:pt idx="16">
                  <c:v>0.56235397010737487</c:v>
                </c:pt>
                <c:pt idx="17">
                  <c:v>0.57105099236693735</c:v>
                </c:pt>
                <c:pt idx="18">
                  <c:v>0.57951669641025416</c:v>
                </c:pt>
                <c:pt idx="19">
                  <c:v>0.58776306903598619</c:v>
                </c:pt>
                <c:pt idx="20">
                  <c:v>0.59580118880042088</c:v>
                </c:pt>
                <c:pt idx="21">
                  <c:v>0.60364131551856959</c:v>
                </c:pt>
                <c:pt idx="22">
                  <c:v>0.61129296900516483</c:v>
                </c:pt>
                <c:pt idx="23">
                  <c:v>0.6187649985715109</c:v>
                </c:pt>
                <c:pt idx="24">
                  <c:v>0.62606564455067859</c:v>
                </c:pt>
                <c:pt idx="25">
                  <c:v>0.63320259292374781</c:v>
                </c:pt>
                <c:pt idx="26">
                  <c:v>0.64018302395508719</c:v>
                </c:pt>
                <c:pt idx="27">
                  <c:v>0.64565920528548137</c:v>
                </c:pt>
                <c:pt idx="28">
                  <c:v>0.6470136556082251</c:v>
                </c:pt>
                <c:pt idx="29">
                  <c:v>0.65370078240037199</c:v>
                </c:pt>
                <c:pt idx="30">
                  <c:v>0.66025031025884662</c:v>
                </c:pt>
                <c:pt idx="31">
                  <c:v>0.66666778786314929</c:v>
                </c:pt>
                <c:pt idx="32">
                  <c:v>0.67295843488948759</c:v>
                </c:pt>
                <c:pt idx="33">
                  <c:v>0.6791271675180004</c:v>
                </c:pt>
                <c:pt idx="34">
                  <c:v>0.68517862151498177</c:v>
                </c:pt>
                <c:pt idx="35">
                  <c:v>0.69111717316160282</c:v>
                </c:pt>
                <c:pt idx="36">
                  <c:v>0.69694695826582398</c:v>
                </c:pt>
                <c:pt idx="37">
                  <c:v>0.70267188946437775</c:v>
                </c:pt>
                <c:pt idx="38">
                  <c:v>0.70829567199611687</c:v>
                </c:pt>
                <c:pt idx="39">
                  <c:v>0.71382181810598244</c:v>
                </c:pt>
                <c:pt idx="40">
                  <c:v>0.71925366021982373</c:v>
                </c:pt>
                <c:pt idx="41">
                  <c:v>0.72459436301382385</c:v>
                </c:pt>
                <c:pt idx="42">
                  <c:v>0.72984693448799287</c:v>
                </c:pt>
                <c:pt idx="43">
                  <c:v>0.73501423614074568</c:v>
                </c:pt>
                <c:pt idx="44">
                  <c:v>0.74009899233073406</c:v>
                </c:pt>
                <c:pt idx="45">
                  <c:v>0.74510379890261569</c:v>
                </c:pt>
                <c:pt idx="46">
                  <c:v>0.75003113114513242</c:v>
                </c:pt>
                <c:pt idx="47">
                  <c:v>0.75488335114257543</c:v>
                </c:pt>
                <c:pt idx="48">
                  <c:v>0.75966271457428947</c:v>
                </c:pt>
                <c:pt idx="49">
                  <c:v>0.76437137701121716</c:v>
                </c:pt>
                <c:pt idx="50">
                  <c:v>0.76901139975347221</c:v>
                </c:pt>
                <c:pt idx="51">
                  <c:v>0.77358475524851622</c:v>
                </c:pt>
                <c:pt idx="52">
                  <c:v>0.77809333212558385</c:v>
                </c:pt>
                <c:pt idx="53">
                  <c:v>0.7825389398785163</c:v>
                </c:pt>
                <c:pt idx="54">
                  <c:v>0.78692331322606401</c:v>
                </c:pt>
                <c:pt idx="55">
                  <c:v>0.79124811617595214</c:v>
                </c:pt>
                <c:pt idx="56">
                  <c:v>0.79551494581654081</c:v>
                </c:pt>
                <c:pt idx="57">
                  <c:v>0.79972533585769523</c:v>
                </c:pt>
                <c:pt idx="58">
                  <c:v>0.81001391899485586</c:v>
                </c:pt>
                <c:pt idx="59">
                  <c:v>0.81998033510755908</c:v>
                </c:pt>
                <c:pt idx="60">
                  <c:v>0.82964414917699625</c:v>
                </c:pt>
                <c:pt idx="61">
                  <c:v>0.83902319633014244</c:v>
                </c:pt>
                <c:pt idx="62">
                  <c:v>0.84813377994384054</c:v>
                </c:pt>
                <c:pt idx="63">
                  <c:v>0.85699084217765797</c:v>
                </c:pt>
                <c:pt idx="64">
                  <c:v>0.86560811141577321</c:v>
                </c:pt>
                <c:pt idx="65">
                  <c:v>0.87399823027113144</c:v>
                </c:pt>
                <c:pt idx="66">
                  <c:v>0.88217286714808285</c:v>
                </c:pt>
                <c:pt idx="67">
                  <c:v>0.89014281383436167</c:v>
                </c:pt>
                <c:pt idx="68">
                  <c:v>0.89791807117061972</c:v>
                </c:pt>
                <c:pt idx="69">
                  <c:v>0.90550792450372797</c:v>
                </c:pt>
                <c:pt idx="70">
                  <c:v>0.91292101035182383</c:v>
                </c:pt>
                <c:pt idx="71">
                  <c:v>0.92016537548150001</c:v>
                </c:pt>
                <c:pt idx="72">
                  <c:v>0.92724852941049807</c:v>
                </c:pt>
                <c:pt idx="73">
                  <c:v>0.93417749119480664</c:v>
                </c:pt>
                <c:pt idx="74">
                  <c:v>0.94095883123094126</c:v>
                </c:pt>
                <c:pt idx="75">
                  <c:v>0.94759870869744633</c:v>
                </c:pt>
                <c:pt idx="76">
                  <c:v>0.95410290517037633</c:v>
                </c:pt>
                <c:pt idx="77">
                  <c:v>0.96047685487253709</c:v>
                </c:pt>
                <c:pt idx="78">
                  <c:v>0.96672567195306869</c:v>
                </c:pt>
                <c:pt idx="79">
                  <c:v>0.9728541751404941</c:v>
                </c:pt>
                <c:pt idx="80">
                  <c:v>0.97886691006697324</c:v>
                </c:pt>
                <c:pt idx="81">
                  <c:v>0.98476816952285795</c:v>
                </c:pt>
                <c:pt idx="82">
                  <c:v>0.99056201186761861</c:v>
                </c:pt>
                <c:pt idx="83">
                  <c:v>0.99625227779492898</c:v>
                </c:pt>
                <c:pt idx="84">
                  <c:v>1.00184260562536</c:v>
                </c:pt>
                <c:pt idx="85">
                  <c:v>1.0073364452791895</c:v>
                </c:pt>
                <c:pt idx="86">
                  <c:v>1.0127370710637087</c:v>
                </c:pt>
                <c:pt idx="87">
                  <c:v>1.0180475933937114</c:v>
                </c:pt>
                <c:pt idx="88">
                  <c:v>1.0232709695502229</c:v>
                </c:pt>
                <c:pt idx="89">
                  <c:v>1.0284100135706404</c:v>
                </c:pt>
                <c:pt idx="90">
                  <c:v>1.0334674053531028</c:v>
                </c:pt>
                <c:pt idx="91">
                  <c:v>1.0384456990488304</c:v>
                </c:pt>
                <c:pt idx="92">
                  <c:v>1.0433473308082362</c:v>
                </c:pt>
                <c:pt idx="93">
                  <c:v>1.0481746259396101</c:v>
                </c:pt>
                <c:pt idx="94">
                  <c:v>1.0529298055330412</c:v>
                </c:pt>
                <c:pt idx="95">
                  <c:v>1.0576149925968075</c:v>
                </c:pt>
                <c:pt idx="96">
                  <c:v>1.0622322177486707</c:v>
                </c:pt>
                <c:pt idx="97">
                  <c:v>1.0667834245002599</c:v>
                </c:pt>
                <c:pt idx="98">
                  <c:v>1.0712704741689714</c:v>
                </c:pt>
                <c:pt idx="99">
                  <c:v>1.0756951504484464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745-4650-A915-60804F101394}"/>
            </c:ext>
          </c:extLst>
        </c:ser>
        <c:ser>
          <c:idx val="10"/>
          <c:order val="4"/>
          <c:tx>
            <c:strRef>
              <c:f>'f1&amp;f2&amp;f3'!$P$1</c:f>
              <c:strCache>
                <c:ptCount val="1"/>
                <c:pt idx="0">
                  <c:v>f7(D/a)</c:v>
                </c:pt>
              </c:strCache>
            </c:strRef>
          </c:tx>
          <c:spPr>
            <a:ln w="38100"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'f1&amp;f2&amp;f3'!$P$2:$P$101</c:f>
              <c:numCache>
                <c:formatCode>General</c:formatCode>
                <c:ptCount val="100"/>
                <c:pt idx="0">
                  <c:v>6.3655611887726508E-5</c:v>
                </c:pt>
                <c:pt idx="1">
                  <c:v>6.3598400015030124E-4</c:v>
                </c:pt>
                <c:pt idx="2">
                  <c:v>6.3033720407869968E-3</c:v>
                </c:pt>
                <c:pt idx="3">
                  <c:v>3.6073640921430845E-2</c:v>
                </c:pt>
                <c:pt idx="4">
                  <c:v>6.3296194214722615E-2</c:v>
                </c:pt>
                <c:pt idx="5">
                  <c:v>8.837292647760657E-2</c:v>
                </c:pt>
                <c:pt idx="6">
                  <c:v>0.11161754889275204</c:v>
                </c:pt>
                <c:pt idx="7">
                  <c:v>0.13327963903268578</c:v>
                </c:pt>
                <c:pt idx="8">
                  <c:v>0.15356101265803526</c:v>
                </c:pt>
                <c:pt idx="9">
                  <c:v>0.17262718328732582</c:v>
                </c:pt>
                <c:pt idx="10">
                  <c:v>0.19061557850424479</c:v>
                </c:pt>
                <c:pt idx="11">
                  <c:v>0.20764155572311385</c:v>
                </c:pt>
                <c:pt idx="12">
                  <c:v>0.22380288883401458</c:v>
                </c:pt>
                <c:pt idx="13">
                  <c:v>0.23918316966564812</c:v>
                </c:pt>
                <c:pt idx="14">
                  <c:v>0.25385442475265002</c:v>
                </c:pt>
                <c:pt idx="15">
                  <c:v>0.26787915508924687</c:v>
                </c:pt>
                <c:pt idx="16">
                  <c:v>0.28131194512399421</c:v>
                </c:pt>
                <c:pt idx="17">
                  <c:v>0.29420074574824723</c:v>
                </c:pt>
                <c:pt idx="18">
                  <c:v>0.30658790746547565</c:v>
                </c:pt>
                <c:pt idx="19">
                  <c:v>0.3185110199326821</c:v>
                </c:pt>
                <c:pt idx="20">
                  <c:v>0.33000359985097932</c:v>
                </c:pt>
                <c:pt idx="21">
                  <c:v>0.34109565893456228</c:v>
                </c:pt>
                <c:pt idx="22">
                  <c:v>0.35181417620258271</c:v>
                </c:pt>
                <c:pt idx="23">
                  <c:v>0.36218349330592797</c:v>
                </c:pt>
                <c:pt idx="24">
                  <c:v>0.37222564746581771</c:v>
                </c:pt>
                <c:pt idx="25">
                  <c:v>0.38196065347849528</c:v>
                </c:pt>
                <c:pt idx="26">
                  <c:v>0.3914067438595023</c:v>
                </c:pt>
                <c:pt idx="27">
                  <c:v>0.39876683791702838</c:v>
                </c:pt>
                <c:pt idx="28">
                  <c:v>0.40058057436950162</c:v>
                </c:pt>
                <c:pt idx="29">
                  <c:v>0.40949740074279489</c:v>
                </c:pt>
                <c:pt idx="30">
                  <c:v>0.41817123132876799</c:v>
                </c:pt>
                <c:pt idx="31">
                  <c:v>0.4266149594814671</c:v>
                </c:pt>
                <c:pt idx="32">
                  <c:v>0.43484047883845928</c:v>
                </c:pt>
                <c:pt idx="33">
                  <c:v>0.44285878407601909</c:v>
                </c:pt>
                <c:pt idx="34">
                  <c:v>0.45068005928253851</c:v>
                </c:pt>
                <c:pt idx="35">
                  <c:v>0.45831375573235739</c:v>
                </c:pt>
                <c:pt idx="36">
                  <c:v>0.46576866054993038</c:v>
                </c:pt>
                <c:pt idx="37">
                  <c:v>0.47305295751549614</c:v>
                </c:pt>
                <c:pt idx="38">
                  <c:v>0.48017428106741145</c:v>
                </c:pt>
                <c:pt idx="39">
                  <c:v>0.48713976439463508</c:v>
                </c:pt>
                <c:pt idx="40">
                  <c:v>0.49395608237887378</c:v>
                </c:pt>
                <c:pt idx="41">
                  <c:v>0.50062949003441071</c:v>
                </c:pt>
                <c:pt idx="42">
                  <c:v>0.50716585700046013</c:v>
                </c:pt>
                <c:pt idx="43">
                  <c:v>0.51357069856272597</c:v>
                </c:pt>
                <c:pt idx="44">
                  <c:v>0.51984920361500897</c:v>
                </c:pt>
                <c:pt idx="45">
                  <c:v>0.52600625991606331</c:v>
                </c:pt>
                <c:pt idx="46">
                  <c:v>0.53204647694971419</c:v>
                </c:pt>
                <c:pt idx="47">
                  <c:v>0.53797420665608542</c:v>
                </c:pt>
                <c:pt idx="48">
                  <c:v>0.54379356226750075</c:v>
                </c:pt>
                <c:pt idx="49">
                  <c:v>0.54950843545326544</c:v>
                </c:pt>
                <c:pt idx="50">
                  <c:v>0.55512251195231543</c:v>
                </c:pt>
                <c:pt idx="51">
                  <c:v>0.56063928585100531</c:v>
                </c:pt>
                <c:pt idx="52">
                  <c:v>0.56606207264454489</c:v>
                </c:pt>
                <c:pt idx="53">
                  <c:v>0.57139402120435412</c:v>
                </c:pt>
                <c:pt idx="54">
                  <c:v>0.57663812475949827</c:v>
                </c:pt>
                <c:pt idx="55">
                  <c:v>0.58179723098809644</c:v>
                </c:pt>
                <c:pt idx="56">
                  <c:v>0.58687405130388537</c:v>
                </c:pt>
                <c:pt idx="57">
                  <c:v>0.59187116941376039</c:v>
                </c:pt>
                <c:pt idx="58">
                  <c:v>0.60403116163363357</c:v>
                </c:pt>
                <c:pt idx="59">
                  <c:v>0.61574366346292075</c:v>
                </c:pt>
                <c:pt idx="60">
                  <c:v>0.62704044471220144</c:v>
                </c:pt>
                <c:pt idx="61">
                  <c:v>0.63795000758267639</c:v>
                </c:pt>
                <c:pt idx="62">
                  <c:v>0.64849801996168754</c:v>
                </c:pt>
                <c:pt idx="63">
                  <c:v>0.65870767919631779</c:v>
                </c:pt>
                <c:pt idx="64">
                  <c:v>0.66860001931560908</c:v>
                </c:pt>
                <c:pt idx="65">
                  <c:v>0.67819417193367137</c:v>
                </c:pt>
                <c:pt idx="66">
                  <c:v>0.68750758896906639</c:v>
                </c:pt>
                <c:pt idx="67">
                  <c:v>0.69655623369612385</c:v>
                </c:pt>
                <c:pt idx="68">
                  <c:v>0.70535474538250387</c:v>
                </c:pt>
                <c:pt idx="69">
                  <c:v>0.71391658177754469</c:v>
                </c:pt>
                <c:pt idx="70">
                  <c:v>0.72225414293366774</c:v>
                </c:pt>
                <c:pt idx="71">
                  <c:v>0.73037887922066291</c:v>
                </c:pt>
                <c:pt idx="72">
                  <c:v>0.73830138589422767</c:v>
                </c:pt>
                <c:pt idx="73">
                  <c:v>0.74603148617855397</c:v>
                </c:pt>
                <c:pt idx="74">
                  <c:v>0.75357830449739294</c:v>
                </c:pt>
                <c:pt idx="75">
                  <c:v>0.76095033122295608</c:v>
                </c:pt>
                <c:pt idx="76">
                  <c:v>0.76815548009497348</c:v>
                </c:pt>
                <c:pt idx="77">
                  <c:v>0.77520113928362178</c:v>
                </c:pt>
                <c:pt idx="78">
                  <c:v>0.782094216922397</c:v>
                </c:pt>
                <c:pt idx="79">
                  <c:v>0.78884118181439822</c:v>
                </c:pt>
                <c:pt idx="80">
                  <c:v>0.79544809991325305</c:v>
                </c:pt>
                <c:pt idx="81">
                  <c:v>0.80192066709431697</c:v>
                </c:pt>
                <c:pt idx="82">
                  <c:v>0.80826423865982322</c:v>
                </c:pt>
                <c:pt idx="83">
                  <c:v>0.81448385596096529</c:v>
                </c:pt>
                <c:pt idx="84">
                  <c:v>0.82058427046850324</c:v>
                </c:pt>
                <c:pt idx="85">
                  <c:v>0.82656996557982154</c:v>
                </c:pt>
                <c:pt idx="86">
                  <c:v>0.83244517641316496</c:v>
                </c:pt>
                <c:pt idx="87">
                  <c:v>0.83821390780795813</c:v>
                </c:pt>
                <c:pt idx="88">
                  <c:v>0.84387995072283939</c:v>
                </c:pt>
                <c:pt idx="89">
                  <c:v>0.84944689719956668</c:v>
                </c:pt>
                <c:pt idx="90">
                  <c:v>0.85491815404072546</c:v>
                </c:pt>
                <c:pt idx="91">
                  <c:v>0.86029695533166162</c:v>
                </c:pt>
                <c:pt idx="92">
                  <c:v>0.86558637392189119</c:v>
                </c:pt>
                <c:pt idx="93">
                  <c:v>0.87078933196804797</c:v>
                </c:pt>
                <c:pt idx="94">
                  <c:v>0.87590861062894287</c:v>
                </c:pt>
                <c:pt idx="95">
                  <c:v>0.88094685899326242</c:v>
                </c:pt>
                <c:pt idx="96">
                  <c:v>0.88590660231166318</c:v>
                </c:pt>
                <c:pt idx="97">
                  <c:v>0.89079024959729558</c:v>
                </c:pt>
                <c:pt idx="98">
                  <c:v>0.89560010065203177</c:v>
                </c:pt>
                <c:pt idx="99">
                  <c:v>0.90033835256969064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745-4650-A915-60804F101394}"/>
            </c:ext>
          </c:extLst>
        </c:ser>
        <c:ser>
          <c:idx val="6"/>
          <c:order val="5"/>
          <c:tx>
            <c:strRef>
              <c:f>実測によるｆの計算!$M$37</c:f>
              <c:strCache>
                <c:ptCount val="1"/>
                <c:pt idx="0">
                  <c:v>LのfLi値Φ9.5pipe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1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実測によるｆの計算!$M$38:$M$49</c:f>
              <c:numCache>
                <c:formatCode>0.0000_);[Red]\(0.0000\)</c:formatCode>
                <c:ptCount val="12"/>
                <c:pt idx="0">
                  <c:v>0.12433975321714699</c:v>
                </c:pt>
                <c:pt idx="1">
                  <c:v>0.14266350632283178</c:v>
                </c:pt>
                <c:pt idx="2">
                  <c:v>0.1734212347502313</c:v>
                </c:pt>
                <c:pt idx="3">
                  <c:v>0.25718696323336188</c:v>
                </c:pt>
                <c:pt idx="4">
                  <c:v>0.23951762988145159</c:v>
                </c:pt>
                <c:pt idx="5">
                  <c:v>0.28663585215321247</c:v>
                </c:pt>
                <c:pt idx="6">
                  <c:v>0.34815130900801156</c:v>
                </c:pt>
                <c:pt idx="7">
                  <c:v>0.38218113620428334</c:v>
                </c:pt>
                <c:pt idx="8">
                  <c:v>0.43518913626001438</c:v>
                </c:pt>
                <c:pt idx="9">
                  <c:v>0.62758854386970508</c:v>
                </c:pt>
                <c:pt idx="10">
                  <c:v>0.5425139758790255</c:v>
                </c:pt>
                <c:pt idx="11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45-4650-A915-60804F101394}"/>
            </c:ext>
          </c:extLst>
        </c:ser>
        <c:ser>
          <c:idx val="7"/>
          <c:order val="6"/>
          <c:tx>
            <c:strRef>
              <c:f>実測によるｆの計算!$P$37</c:f>
              <c:strCache>
                <c:ptCount val="1"/>
                <c:pt idx="0">
                  <c:v>CのfCi値Φ9.5pipe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2">
                    <a:tint val="77000"/>
                    <a:alpha val="95000"/>
                  </a:schemeClr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実測によるｆの計算!$P$38:$P$49</c:f>
              <c:numCache>
                <c:formatCode>0.0000_);[Red]\(0.0000\)</c:formatCode>
                <c:ptCount val="12"/>
                <c:pt idx="0">
                  <c:v>5.5493749869158261E-2</c:v>
                </c:pt>
                <c:pt idx="1">
                  <c:v>9.9290337899536341E-2</c:v>
                </c:pt>
                <c:pt idx="2">
                  <c:v>0.13242780162384379</c:v>
                </c:pt>
                <c:pt idx="3">
                  <c:v>0.19101066776772505</c:v>
                </c:pt>
                <c:pt idx="4">
                  <c:v>0.19186111597684227</c:v>
                </c:pt>
                <c:pt idx="5">
                  <c:v>0.23661325855698867</c:v>
                </c:pt>
                <c:pt idx="6">
                  <c:v>0.30210324346886408</c:v>
                </c:pt>
                <c:pt idx="7">
                  <c:v>0.33363275509754392</c:v>
                </c:pt>
                <c:pt idx="8">
                  <c:v>0.38626753897811739</c:v>
                </c:pt>
                <c:pt idx="9">
                  <c:v>0.59420858588525605</c:v>
                </c:pt>
                <c:pt idx="10">
                  <c:v>0.49851928098564063</c:v>
                </c:pt>
                <c:pt idx="11">
                  <c:v>0.91529325931178362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745-4650-A915-60804F101394}"/>
            </c:ext>
          </c:extLst>
        </c:ser>
        <c:ser>
          <c:idx val="3"/>
          <c:order val="7"/>
          <c:tx>
            <c:strRef>
              <c:f>実測によるｆの計算!$M$27</c:f>
              <c:strCache>
                <c:ptCount val="1"/>
                <c:pt idx="0">
                  <c:v>LのfLi値Φ8Solid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実測によるｆの計算!$M$28:$M$36</c:f>
              <c:numCache>
                <c:formatCode>0.0000_);[Red]\(0.0000\)</c:formatCode>
                <c:ptCount val="9"/>
                <c:pt idx="0">
                  <c:v>0.159954657404973</c:v>
                </c:pt>
                <c:pt idx="1">
                  <c:v>0.21034037448753951</c:v>
                </c:pt>
                <c:pt idx="2">
                  <c:v>0.31351112851374707</c:v>
                </c:pt>
                <c:pt idx="3">
                  <c:v>0.34390251342069195</c:v>
                </c:pt>
                <c:pt idx="4">
                  <c:v>0.42148052226210381</c:v>
                </c:pt>
                <c:pt idx="5">
                  <c:v>0.43027802841937735</c:v>
                </c:pt>
                <c:pt idx="6">
                  <c:v>0.43987530786367579</c:v>
                </c:pt>
                <c:pt idx="7">
                  <c:v>0.50305739753864009</c:v>
                </c:pt>
                <c:pt idx="8">
                  <c:v>0.70779935901700552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745-4650-A915-60804F101394}"/>
            </c:ext>
          </c:extLst>
        </c:ser>
        <c:ser>
          <c:idx val="4"/>
          <c:order val="8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745-4650-A915-60804F101394}"/>
            </c:ext>
          </c:extLst>
        </c:ser>
        <c:ser>
          <c:idx val="0"/>
          <c:order val="9"/>
          <c:tx>
            <c:strRef>
              <c:f>実測によるｆの計算!$M$11</c:f>
              <c:strCache>
                <c:ptCount val="1"/>
                <c:pt idx="0">
                  <c:v>LのfLi値Φ5Solid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実測によるｆの計算!$M$12:$M$26</c:f>
              <c:numCache>
                <c:formatCode>0.0000_);[Red]\(0.0000\)</c:formatCode>
                <c:ptCount val="15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745-4650-A915-60804F101394}"/>
            </c:ext>
          </c:extLst>
        </c:ser>
        <c:ser>
          <c:idx val="1"/>
          <c:order val="10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745-4650-A915-60804F10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Function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  <c:spPr>
        <a:solidFill>
          <a:schemeClr val="accent3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42659097477068758"/>
          <c:y val="0.44107532013043826"/>
          <c:w val="0.5107459531359485"/>
          <c:h val="0.41942946525623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14584153754262"/>
          <c:y val="4.2884990253411304E-2"/>
          <c:w val="0.8035414214693255"/>
          <c:h val="0.76495802059830242"/>
        </c:manualLayout>
      </c:layout>
      <c:scatterChart>
        <c:scatterStyle val="lineMarker"/>
        <c:varyColors val="0"/>
        <c:ser>
          <c:idx val="6"/>
          <c:order val="0"/>
          <c:tx>
            <c:strRef>
              <c:f>実測によるｆの計算!$M$37</c:f>
              <c:strCache>
                <c:ptCount val="1"/>
                <c:pt idx="0">
                  <c:v>LのfLi値Φ9.5pipe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1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実測によるｆの計算!$M$38:$M$49</c:f>
              <c:numCache>
                <c:formatCode>0.0000_);[Red]\(0.0000\)</c:formatCode>
                <c:ptCount val="12"/>
                <c:pt idx="0">
                  <c:v>0.12433975321714699</c:v>
                </c:pt>
                <c:pt idx="1">
                  <c:v>0.14266350632283178</c:v>
                </c:pt>
                <c:pt idx="2">
                  <c:v>0.1734212347502313</c:v>
                </c:pt>
                <c:pt idx="3">
                  <c:v>0.25718696323336188</c:v>
                </c:pt>
                <c:pt idx="4">
                  <c:v>0.23951762988145159</c:v>
                </c:pt>
                <c:pt idx="5">
                  <c:v>0.28663585215321247</c:v>
                </c:pt>
                <c:pt idx="6">
                  <c:v>0.34815130900801156</c:v>
                </c:pt>
                <c:pt idx="7">
                  <c:v>0.38218113620428334</c:v>
                </c:pt>
                <c:pt idx="8">
                  <c:v>0.43518913626001438</c:v>
                </c:pt>
                <c:pt idx="9">
                  <c:v>0.62758854386970508</c:v>
                </c:pt>
                <c:pt idx="10">
                  <c:v>0.5425139758790255</c:v>
                </c:pt>
                <c:pt idx="11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287-46E3-865B-0734A2D5EC70}"/>
            </c:ext>
          </c:extLst>
        </c:ser>
        <c:ser>
          <c:idx val="7"/>
          <c:order val="1"/>
          <c:tx>
            <c:strRef>
              <c:f>実測によるｆの計算!$P$37</c:f>
              <c:strCache>
                <c:ptCount val="1"/>
                <c:pt idx="0">
                  <c:v>CのfCi値Φ9.5pipe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2">
                    <a:tint val="77000"/>
                    <a:alpha val="95000"/>
                  </a:schemeClr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実測によるｆの計算!$P$38:$P$49</c:f>
              <c:numCache>
                <c:formatCode>0.0000_);[Red]\(0.0000\)</c:formatCode>
                <c:ptCount val="12"/>
                <c:pt idx="0">
                  <c:v>5.5493749869158261E-2</c:v>
                </c:pt>
                <c:pt idx="1">
                  <c:v>9.9290337899536341E-2</c:v>
                </c:pt>
                <c:pt idx="2">
                  <c:v>0.13242780162384379</c:v>
                </c:pt>
                <c:pt idx="3">
                  <c:v>0.19101066776772505</c:v>
                </c:pt>
                <c:pt idx="4">
                  <c:v>0.19186111597684227</c:v>
                </c:pt>
                <c:pt idx="5">
                  <c:v>0.23661325855698867</c:v>
                </c:pt>
                <c:pt idx="6">
                  <c:v>0.30210324346886408</c:v>
                </c:pt>
                <c:pt idx="7">
                  <c:v>0.33363275509754392</c:v>
                </c:pt>
                <c:pt idx="8">
                  <c:v>0.38626753897811739</c:v>
                </c:pt>
                <c:pt idx="9">
                  <c:v>0.59420858588525605</c:v>
                </c:pt>
                <c:pt idx="10">
                  <c:v>0.49851928098564063</c:v>
                </c:pt>
                <c:pt idx="11">
                  <c:v>0.91529325931178362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287-46E3-865B-0734A2D5EC70}"/>
            </c:ext>
          </c:extLst>
        </c:ser>
        <c:ser>
          <c:idx val="3"/>
          <c:order val="2"/>
          <c:tx>
            <c:strRef>
              <c:f>実測によるｆの計算!$M$27</c:f>
              <c:strCache>
                <c:ptCount val="1"/>
                <c:pt idx="0">
                  <c:v>LのfLi値Φ8Solid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実測によるｆの計算!$M$28:$M$36</c:f>
              <c:numCache>
                <c:formatCode>0.0000_);[Red]\(0.0000\)</c:formatCode>
                <c:ptCount val="9"/>
                <c:pt idx="0">
                  <c:v>0.159954657404973</c:v>
                </c:pt>
                <c:pt idx="1">
                  <c:v>0.21034037448753951</c:v>
                </c:pt>
                <c:pt idx="2">
                  <c:v>0.31351112851374707</c:v>
                </c:pt>
                <c:pt idx="3">
                  <c:v>0.34390251342069195</c:v>
                </c:pt>
                <c:pt idx="4">
                  <c:v>0.42148052226210381</c:v>
                </c:pt>
                <c:pt idx="5">
                  <c:v>0.43027802841937735</c:v>
                </c:pt>
                <c:pt idx="6">
                  <c:v>0.43987530786367579</c:v>
                </c:pt>
                <c:pt idx="7">
                  <c:v>0.50305739753864009</c:v>
                </c:pt>
                <c:pt idx="8">
                  <c:v>0.70779935901700552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87-46E3-865B-0734A2D5EC70}"/>
            </c:ext>
          </c:extLst>
        </c:ser>
        <c:ser>
          <c:idx val="4"/>
          <c:order val="3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87-46E3-865B-0734A2D5EC70}"/>
            </c:ext>
          </c:extLst>
        </c:ser>
        <c:ser>
          <c:idx val="0"/>
          <c:order val="4"/>
          <c:tx>
            <c:strRef>
              <c:f>実測によるｆの計算!$M$11</c:f>
              <c:strCache>
                <c:ptCount val="1"/>
                <c:pt idx="0">
                  <c:v>LのfLi値Φ5Solid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実測によるｆの計算!$M$12:$M$26</c:f>
              <c:numCache>
                <c:formatCode>0.0000_);[Red]\(0.0000\)</c:formatCode>
                <c:ptCount val="15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287-46E3-865B-0734A2D5EC70}"/>
            </c:ext>
          </c:extLst>
        </c:ser>
        <c:ser>
          <c:idx val="1"/>
          <c:order val="5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287-46E3-865B-0734A2D5E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ax val="8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0.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Function</a:t>
                </a:r>
                <a:endParaRPr lang="ja-JP" altLang="en-US" sz="1400"/>
              </a:p>
            </c:rich>
          </c:tx>
          <c:overlay val="0"/>
        </c:title>
        <c:numFmt formatCode="0.0000_);[Red]\(0.00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  <c:extLst/>
  </c:chart>
  <c:spPr>
    <a:solidFill>
      <a:schemeClr val="accent4">
        <a:lumMod val="20000"/>
        <a:lumOff val="80000"/>
      </a:schemeClr>
    </a:solidFill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67825896762905"/>
          <c:y val="5.0925925925925923E-2"/>
          <c:w val="0.79062860892388431"/>
          <c:h val="0.72088764946048411"/>
        </c:manualLayout>
      </c:layout>
      <c:scatterChart>
        <c:scatterStyle val="lineMarker"/>
        <c:varyColors val="0"/>
        <c:ser>
          <c:idx val="2"/>
          <c:order val="0"/>
          <c:tx>
            <c:strRef>
              <c:f>実測によるｆの計算!$U$37</c:f>
              <c:strCache>
                <c:ptCount val="1"/>
                <c:pt idx="0">
                  <c:v>CL/(εμ)9.5mmPipe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2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実測によるｆの計算!$U$38:$U$49</c:f>
              <c:numCache>
                <c:formatCode>0.00_);[Red]\(0.00\)</c:formatCode>
                <c:ptCount val="12"/>
                <c:pt idx="0">
                  <c:v>2.2419220657918637</c:v>
                </c:pt>
                <c:pt idx="1">
                  <c:v>1.4376742286686606</c:v>
                </c:pt>
                <c:pt idx="2">
                  <c:v>1.3103209573027446</c:v>
                </c:pt>
                <c:pt idx="3">
                  <c:v>1.3472429211214898</c:v>
                </c:pt>
                <c:pt idx="4">
                  <c:v>1.2491227035025909</c:v>
                </c:pt>
                <c:pt idx="5">
                  <c:v>1.2121211153977272</c:v>
                </c:pt>
                <c:pt idx="6">
                  <c:v>1.1531006769957555</c:v>
                </c:pt>
                <c:pt idx="7">
                  <c:v>1.1461861283020021</c:v>
                </c:pt>
                <c:pt idx="8">
                  <c:v>1.1273127412160548</c:v>
                </c:pt>
                <c:pt idx="9">
                  <c:v>1.056794799026193</c:v>
                </c:pt>
                <c:pt idx="10">
                  <c:v>1.0888888567026664</c:v>
                </c:pt>
                <c:pt idx="11">
                  <c:v>1.0666657792289491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A9-4722-9F7F-540D3EDE2896}"/>
            </c:ext>
          </c:extLst>
        </c:ser>
        <c:ser>
          <c:idx val="1"/>
          <c:order val="1"/>
          <c:tx>
            <c:strRef>
              <c:f>実測によるｆの計算!$U$27</c:f>
              <c:strCache>
                <c:ptCount val="1"/>
                <c:pt idx="0">
                  <c:v>CL/(εμ)8mmSolid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実測によるｆの計算!$U$28:$U$36</c:f>
              <c:numCache>
                <c:formatCode>0.00_);[Red]\(0.00\)</c:formatCode>
                <c:ptCount val="9"/>
                <c:pt idx="0">
                  <c:v>2.6422735014080403</c:v>
                </c:pt>
                <c:pt idx="1">
                  <c:v>2.4114172685323223</c:v>
                </c:pt>
                <c:pt idx="2">
                  <c:v>2.1269856859145939</c:v>
                </c:pt>
                <c:pt idx="3">
                  <c:v>1.7324112601102932</c:v>
                </c:pt>
                <c:pt idx="4">
                  <c:v>1.6926364469478208</c:v>
                </c:pt>
                <c:pt idx="5">
                  <c:v>1.3709446865001629</c:v>
                </c:pt>
                <c:pt idx="6">
                  <c:v>1.2702085766406002</c:v>
                </c:pt>
                <c:pt idx="7">
                  <c:v>1.3110455281926303</c:v>
                </c:pt>
                <c:pt idx="8">
                  <c:v>1.1585206398309278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A9-4722-9F7F-540D3EDE2896}"/>
            </c:ext>
          </c:extLst>
        </c:ser>
        <c:ser>
          <c:idx val="0"/>
          <c:order val="2"/>
          <c:tx>
            <c:strRef>
              <c:f>実測によるｆの計算!$U$11</c:f>
              <c:strCache>
                <c:ptCount val="1"/>
                <c:pt idx="0">
                  <c:v>CL/(εμ)5mmSolid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実測によるｆの計算!$U$12:$U$26</c:f>
              <c:numCache>
                <c:formatCode>0.00_);[Red]\(0.00\)</c:formatCode>
                <c:ptCount val="15"/>
                <c:pt idx="0">
                  <c:v>2.3037854294359366</c:v>
                </c:pt>
                <c:pt idx="1">
                  <c:v>1.6068973680245802</c:v>
                </c:pt>
                <c:pt idx="2">
                  <c:v>2.5476524036784451</c:v>
                </c:pt>
                <c:pt idx="3">
                  <c:v>2.5168703622142301</c:v>
                </c:pt>
                <c:pt idx="4">
                  <c:v>1.782645866883438</c:v>
                </c:pt>
                <c:pt idx="5">
                  <c:v>2.2069311176565019</c:v>
                </c:pt>
                <c:pt idx="6">
                  <c:v>1.5524287326626338</c:v>
                </c:pt>
                <c:pt idx="7">
                  <c:v>1.5351966720552921</c:v>
                </c:pt>
                <c:pt idx="8">
                  <c:v>1.3659208626986128</c:v>
                </c:pt>
                <c:pt idx="9">
                  <c:v>1.3632119558999456</c:v>
                </c:pt>
                <c:pt idx="10">
                  <c:v>1.4503145663284132</c:v>
                </c:pt>
                <c:pt idx="11">
                  <c:v>1.2747521686403758</c:v>
                </c:pt>
                <c:pt idx="12">
                  <c:v>1.2434535829508118</c:v>
                </c:pt>
                <c:pt idx="13">
                  <c:v>1.3920367577334876</c:v>
                </c:pt>
                <c:pt idx="14">
                  <c:v>1.0223490514260609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A9-4722-9F7F-540D3EDE2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249328"/>
        <c:axId val="685246000"/>
      </c:scatterChart>
      <c:valAx>
        <c:axId val="68524932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5246000"/>
        <c:crosses val="autoZero"/>
        <c:crossBetween val="midCat"/>
        <c:majorUnit val="2"/>
        <c:minorUnit val="2"/>
      </c:valAx>
      <c:valAx>
        <c:axId val="68524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LC/(με)</a:t>
                </a:r>
                <a:endParaRPr lang="ja-JP" altLang="en-US" sz="1400"/>
              </a:p>
            </c:rich>
          </c:tx>
          <c:overlay val="0"/>
        </c:title>
        <c:numFmt formatCode="0.00_);[Red]\(0.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5249328"/>
        <c:crosses val="autoZero"/>
        <c:crossBetween val="midCat"/>
        <c:majorUnit val="1"/>
        <c:minorUnit val="1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5974229354982179"/>
          <c:y val="0.12905365995917178"/>
          <c:w val="0.3331854997838874"/>
          <c:h val="0.27429972295129773"/>
        </c:manualLayout>
      </c:layout>
      <c:overlay val="0"/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95961042059824"/>
          <c:y val="4.1666666666666664E-2"/>
          <c:w val="0.80907173380186981"/>
          <c:h val="0.77163534955857793"/>
        </c:manualLayout>
      </c:layout>
      <c:scatterChart>
        <c:scatterStyle val="lineMarker"/>
        <c:varyColors val="0"/>
        <c:ser>
          <c:idx val="1"/>
          <c:order val="0"/>
          <c:tx>
            <c:strRef>
              <c:f>実測によるｆの計算!$M$37</c:f>
              <c:strCache>
                <c:ptCount val="1"/>
                <c:pt idx="0">
                  <c:v>LのfLi値Φ9.5pipe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noFill/>
              <a:ln w="25400">
                <a:solidFill>
                  <a:schemeClr val="accent1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実測によるｆの計算!$M$38:$M$49</c:f>
              <c:numCache>
                <c:formatCode>0.0000_);[Red]\(0.0000\)</c:formatCode>
                <c:ptCount val="12"/>
                <c:pt idx="0">
                  <c:v>0.12433975321714699</c:v>
                </c:pt>
                <c:pt idx="1">
                  <c:v>0.14266350632283178</c:v>
                </c:pt>
                <c:pt idx="2">
                  <c:v>0.1734212347502313</c:v>
                </c:pt>
                <c:pt idx="3">
                  <c:v>0.25718696323336188</c:v>
                </c:pt>
                <c:pt idx="4">
                  <c:v>0.23951762988145159</c:v>
                </c:pt>
                <c:pt idx="5">
                  <c:v>0.28663585215321247</c:v>
                </c:pt>
                <c:pt idx="6">
                  <c:v>0.34815130900801156</c:v>
                </c:pt>
                <c:pt idx="7">
                  <c:v>0.38218113620428334</c:v>
                </c:pt>
                <c:pt idx="8">
                  <c:v>0.43518913626001438</c:v>
                </c:pt>
                <c:pt idx="9">
                  <c:v>0.62758854386970508</c:v>
                </c:pt>
                <c:pt idx="10">
                  <c:v>0.5425139758790255</c:v>
                </c:pt>
                <c:pt idx="11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BF-4E5B-AA0E-316B36B0C463}"/>
            </c:ext>
          </c:extLst>
        </c:ser>
        <c:ser>
          <c:idx val="2"/>
          <c:order val="1"/>
          <c:tx>
            <c:strRef>
              <c:f>実測によるｆの計算!$P$37</c:f>
              <c:strCache>
                <c:ptCount val="1"/>
                <c:pt idx="0">
                  <c:v>CのfCi値Φ9.5pipe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noFill/>
              <a:ln w="25400"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実測によるｆの計算!$P$38:$P$49</c:f>
              <c:numCache>
                <c:formatCode>0.0000_);[Red]\(0.0000\)</c:formatCode>
                <c:ptCount val="12"/>
                <c:pt idx="0">
                  <c:v>5.5493749869158261E-2</c:v>
                </c:pt>
                <c:pt idx="1">
                  <c:v>9.9290337899536341E-2</c:v>
                </c:pt>
                <c:pt idx="2">
                  <c:v>0.13242780162384379</c:v>
                </c:pt>
                <c:pt idx="3">
                  <c:v>0.19101066776772505</c:v>
                </c:pt>
                <c:pt idx="4">
                  <c:v>0.19186111597684227</c:v>
                </c:pt>
                <c:pt idx="5">
                  <c:v>0.23661325855698867</c:v>
                </c:pt>
                <c:pt idx="6">
                  <c:v>0.30210324346886408</c:v>
                </c:pt>
                <c:pt idx="7">
                  <c:v>0.33363275509754392</c:v>
                </c:pt>
                <c:pt idx="8">
                  <c:v>0.38626753897811739</c:v>
                </c:pt>
                <c:pt idx="9">
                  <c:v>0.59420858588525605</c:v>
                </c:pt>
                <c:pt idx="10">
                  <c:v>0.49851928098564063</c:v>
                </c:pt>
                <c:pt idx="11">
                  <c:v>0.91529325931178362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BF-4E5B-AA0E-316B36B0C463}"/>
            </c:ext>
          </c:extLst>
        </c:ser>
        <c:ser>
          <c:idx val="3"/>
          <c:order val="2"/>
          <c:tx>
            <c:strRef>
              <c:f>実測によるｆの計算!$M$27</c:f>
              <c:strCache>
                <c:ptCount val="1"/>
                <c:pt idx="0">
                  <c:v>LのfLi値Φ8Solid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実測によるｆの計算!$M$28:$M$36</c:f>
              <c:numCache>
                <c:formatCode>0.0000_);[Red]\(0.0000\)</c:formatCode>
                <c:ptCount val="9"/>
                <c:pt idx="0">
                  <c:v>0.159954657404973</c:v>
                </c:pt>
                <c:pt idx="1">
                  <c:v>0.21034037448753951</c:v>
                </c:pt>
                <c:pt idx="2">
                  <c:v>0.31351112851374707</c:v>
                </c:pt>
                <c:pt idx="3">
                  <c:v>0.34390251342069195</c:v>
                </c:pt>
                <c:pt idx="4">
                  <c:v>0.42148052226210381</c:v>
                </c:pt>
                <c:pt idx="5">
                  <c:v>0.43027802841937735</c:v>
                </c:pt>
                <c:pt idx="6">
                  <c:v>0.43987530786367579</c:v>
                </c:pt>
                <c:pt idx="7">
                  <c:v>0.50305739753864009</c:v>
                </c:pt>
                <c:pt idx="8">
                  <c:v>0.70779935901700552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BF-4E5B-AA0E-316B36B0C463}"/>
            </c:ext>
          </c:extLst>
        </c:ser>
        <c:ser>
          <c:idx val="4"/>
          <c:order val="3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>
                  <a:lumMod val="75000"/>
                </a:schemeClr>
              </a:solidFill>
              <a:ln w="3175"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BF-4E5B-AA0E-316B36B0C463}"/>
            </c:ext>
          </c:extLst>
        </c:ser>
        <c:ser>
          <c:idx val="5"/>
          <c:order val="4"/>
          <c:tx>
            <c:strRef>
              <c:f>実測によるｆの計算!$M$11</c:f>
              <c:strCache>
                <c:ptCount val="1"/>
                <c:pt idx="0">
                  <c:v>LのfLi値Φ5Solid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実測によるｆの計算!$M$12:$M$26</c:f>
              <c:numCache>
                <c:formatCode>0.0000_);[Red]\(0.0000\)</c:formatCode>
                <c:ptCount val="15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BF-4E5B-AA0E-316B36B0C463}"/>
            </c:ext>
          </c:extLst>
        </c:ser>
        <c:ser>
          <c:idx val="6"/>
          <c:order val="5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BF-4E5B-AA0E-316B36B0C463}"/>
            </c:ext>
          </c:extLst>
        </c:ser>
        <c:ser>
          <c:idx val="0"/>
          <c:order val="6"/>
          <c:tx>
            <c:strRef>
              <c:f>QメーターによるL測定!$K$4</c:f>
              <c:strCache>
                <c:ptCount val="1"/>
                <c:pt idx="0">
                  <c:v>fi-QmeterResult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QメーターによるL測定!$H$5:$H$9</c:f>
              <c:numCache>
                <c:formatCode>General</c:formatCode>
                <c:ptCount val="5"/>
                <c:pt idx="0">
                  <c:v>2.2549999999999999</c:v>
                </c:pt>
                <c:pt idx="1">
                  <c:v>3.2</c:v>
                </c:pt>
                <c:pt idx="2">
                  <c:v>2.4699999999999998</c:v>
                </c:pt>
                <c:pt idx="3">
                  <c:v>4.05</c:v>
                </c:pt>
                <c:pt idx="4">
                  <c:v>2.2147368421052631</c:v>
                </c:pt>
              </c:numCache>
            </c:numRef>
          </c:xVal>
          <c:yVal>
            <c:numRef>
              <c:f>QメーターによるL測定!$K$5:$K$9</c:f>
              <c:numCache>
                <c:formatCode>0.0000_);[Red]\(0.0000\)</c:formatCode>
                <c:ptCount val="5"/>
                <c:pt idx="0">
                  <c:v>0.29591611619920005</c:v>
                </c:pt>
                <c:pt idx="1">
                  <c:v>0.49585943795541632</c:v>
                </c:pt>
                <c:pt idx="2">
                  <c:v>0.43187757499342705</c:v>
                </c:pt>
                <c:pt idx="3">
                  <c:v>0.59982996526864873</c:v>
                </c:pt>
                <c:pt idx="4">
                  <c:v>0.24867950643429396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BF-4E5B-AA0E-316B36B0C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630783"/>
        <c:axId val="2020634527"/>
      </c:scatterChart>
      <c:valAx>
        <c:axId val="2020630783"/>
        <c:scaling>
          <c:orientation val="minMax"/>
          <c:max val="18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20634527"/>
        <c:crosses val="autoZero"/>
        <c:crossBetween val="midCat"/>
        <c:minorUnit val="2"/>
      </c:valAx>
      <c:valAx>
        <c:axId val="2020634527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Fuction fi</a:t>
                </a:r>
                <a:endParaRPr lang="ja-JP" altLang="en-US" sz="1400"/>
              </a:p>
            </c:rich>
          </c:tx>
          <c:overlay val="0"/>
        </c:title>
        <c:numFmt formatCode="0.0000_);[Red]\(0.00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20630783"/>
        <c:crosses val="autoZero"/>
        <c:crossBetween val="midCat"/>
        <c:minorUnit val="0.1"/>
      </c:valAx>
    </c:plotArea>
    <c:legend>
      <c:legendPos val="r"/>
      <c:layout>
        <c:manualLayout>
          <c:xMode val="edge"/>
          <c:yMode val="edge"/>
          <c:x val="0.6869872670874817"/>
          <c:y val="0.22617334764972563"/>
          <c:w val="0.22926617643868896"/>
          <c:h val="0.5325014912908613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5540990337102"/>
          <c:y val="0.10678210678210677"/>
          <c:w val="0.85117157143066613"/>
          <c:h val="0.77084182658985811"/>
        </c:manualLayout>
      </c:layout>
      <c:scatterChart>
        <c:scatterStyle val="lineMarker"/>
        <c:varyColors val="0"/>
        <c:ser>
          <c:idx val="2"/>
          <c:order val="0"/>
          <c:tx>
            <c:strRef>
              <c:f>'f1&amp;f2&amp;f3'!$L$1</c:f>
              <c:strCache>
                <c:ptCount val="1"/>
                <c:pt idx="0">
                  <c:v>f1(D/a)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'f1&amp;f2&amp;f3'!$L$2:$L$101</c:f>
              <c:numCache>
                <c:formatCode>General</c:formatCode>
                <c:ptCount val="100"/>
                <c:pt idx="0">
                  <c:v>0.22066742954982663</c:v>
                </c:pt>
                <c:pt idx="1">
                  <c:v>0.22095375098991607</c:v>
                </c:pt>
                <c:pt idx="2">
                  <c:v>0.22380288883401458</c:v>
                </c:pt>
                <c:pt idx="3">
                  <c:v>0.23918316966564812</c:v>
                </c:pt>
                <c:pt idx="4">
                  <c:v>0.25385442475265002</c:v>
                </c:pt>
                <c:pt idx="5">
                  <c:v>0.26787915508924687</c:v>
                </c:pt>
                <c:pt idx="6">
                  <c:v>0.28131194512399416</c:v>
                </c:pt>
                <c:pt idx="7">
                  <c:v>0.29420074574824717</c:v>
                </c:pt>
                <c:pt idx="8">
                  <c:v>0.30658790746547565</c:v>
                </c:pt>
                <c:pt idx="9">
                  <c:v>0.31851101993268199</c:v>
                </c:pt>
                <c:pt idx="10">
                  <c:v>0.33000359985097927</c:v>
                </c:pt>
                <c:pt idx="11">
                  <c:v>0.34109565893456223</c:v>
                </c:pt>
                <c:pt idx="12">
                  <c:v>0.35181417620258254</c:v>
                </c:pt>
                <c:pt idx="13">
                  <c:v>0.36218349330592792</c:v>
                </c:pt>
                <c:pt idx="14">
                  <c:v>0.37222564746581766</c:v>
                </c:pt>
                <c:pt idx="15">
                  <c:v>0.38196065347849523</c:v>
                </c:pt>
                <c:pt idx="16">
                  <c:v>0.39140674385950214</c:v>
                </c:pt>
                <c:pt idx="17">
                  <c:v>0.40058057436950156</c:v>
                </c:pt>
                <c:pt idx="18">
                  <c:v>0.40949740074279489</c:v>
                </c:pt>
                <c:pt idx="19">
                  <c:v>0.41817123132876793</c:v>
                </c:pt>
                <c:pt idx="20">
                  <c:v>0.42661495948146699</c:v>
                </c:pt>
                <c:pt idx="21">
                  <c:v>0.43484047883845922</c:v>
                </c:pt>
                <c:pt idx="22">
                  <c:v>0.44285878407601909</c:v>
                </c:pt>
                <c:pt idx="23">
                  <c:v>0.45068005928253846</c:v>
                </c:pt>
                <c:pt idx="24">
                  <c:v>0.45831375573235733</c:v>
                </c:pt>
                <c:pt idx="25">
                  <c:v>0.46576866054993032</c:v>
                </c:pt>
                <c:pt idx="26">
                  <c:v>0.47305295751549614</c:v>
                </c:pt>
                <c:pt idx="27">
                  <c:v>0.47876270497946799</c:v>
                </c:pt>
                <c:pt idx="28">
                  <c:v>0.48017428106741139</c:v>
                </c:pt>
                <c:pt idx="29">
                  <c:v>0.48713976439463491</c:v>
                </c:pt>
                <c:pt idx="30">
                  <c:v>0.49395608237887373</c:v>
                </c:pt>
                <c:pt idx="31">
                  <c:v>0.50062949003441071</c:v>
                </c:pt>
                <c:pt idx="32">
                  <c:v>0.50716585700046013</c:v>
                </c:pt>
                <c:pt idx="33">
                  <c:v>0.51357069856272597</c:v>
                </c:pt>
                <c:pt idx="34">
                  <c:v>0.51984920361500897</c:v>
                </c:pt>
                <c:pt idx="35">
                  <c:v>0.52600625991606331</c:v>
                </c:pt>
                <c:pt idx="36">
                  <c:v>0.53204647694971419</c:v>
                </c:pt>
                <c:pt idx="37">
                  <c:v>0.53797420665608542</c:v>
                </c:pt>
                <c:pt idx="38">
                  <c:v>0.54379356226750086</c:v>
                </c:pt>
                <c:pt idx="39">
                  <c:v>0.54950843545326555</c:v>
                </c:pt>
                <c:pt idx="40">
                  <c:v>0.55512251195231566</c:v>
                </c:pt>
                <c:pt idx="41">
                  <c:v>0.56063928585100553</c:v>
                </c:pt>
                <c:pt idx="42">
                  <c:v>0.56606207264454511</c:v>
                </c:pt>
                <c:pt idx="43">
                  <c:v>0.57139402120435434</c:v>
                </c:pt>
                <c:pt idx="44">
                  <c:v>0.57663812475949849</c:v>
                </c:pt>
                <c:pt idx="45">
                  <c:v>0.58179723098809666</c:v>
                </c:pt>
                <c:pt idx="46">
                  <c:v>0.58687405130388559</c:v>
                </c:pt>
                <c:pt idx="47">
                  <c:v>0.59187116941376061</c:v>
                </c:pt>
                <c:pt idx="48">
                  <c:v>0.59679104921390913</c:v>
                </c:pt>
                <c:pt idx="49">
                  <c:v>0.60163604208494947</c:v>
                </c:pt>
                <c:pt idx="50">
                  <c:v>0.60640839364014221</c:v>
                </c:pt>
                <c:pt idx="51">
                  <c:v>0.61111024997515551</c:v>
                </c:pt>
                <c:pt idx="52">
                  <c:v>0.61574366346292086</c:v>
                </c:pt>
                <c:pt idx="53">
                  <c:v>0.62031059813274414</c:v>
                </c:pt>
                <c:pt idx="54">
                  <c:v>0.62481293466896004</c:v>
                </c:pt>
                <c:pt idx="55">
                  <c:v>0.62925247506096893</c:v>
                </c:pt>
                <c:pt idx="56">
                  <c:v>0.63363094693343391</c:v>
                </c:pt>
                <c:pt idx="57">
                  <c:v>0.63795000758267628</c:v>
                </c:pt>
                <c:pt idx="58">
                  <c:v>0.64849801996168754</c:v>
                </c:pt>
                <c:pt idx="59">
                  <c:v>0.65870767919631779</c:v>
                </c:pt>
                <c:pt idx="60">
                  <c:v>0.66860001931560908</c:v>
                </c:pt>
                <c:pt idx="61">
                  <c:v>0.67819417193367137</c:v>
                </c:pt>
                <c:pt idx="62">
                  <c:v>0.68750758896906639</c:v>
                </c:pt>
                <c:pt idx="63">
                  <c:v>0.69655623369612385</c:v>
                </c:pt>
                <c:pt idx="64">
                  <c:v>0.70535474538250387</c:v>
                </c:pt>
                <c:pt idx="65">
                  <c:v>0.71391658177754469</c:v>
                </c:pt>
                <c:pt idx="66">
                  <c:v>0.72225414293366774</c:v>
                </c:pt>
                <c:pt idx="67">
                  <c:v>0.73037887922066291</c:v>
                </c:pt>
                <c:pt idx="68">
                  <c:v>0.73830138589422767</c:v>
                </c:pt>
                <c:pt idx="69">
                  <c:v>0.74603148617855397</c:v>
                </c:pt>
                <c:pt idx="70">
                  <c:v>0.75357830449739294</c:v>
                </c:pt>
                <c:pt idx="71">
                  <c:v>0.76095033122295608</c:v>
                </c:pt>
                <c:pt idx="72">
                  <c:v>0.76815548009497348</c:v>
                </c:pt>
                <c:pt idx="73">
                  <c:v>0.77520113928362178</c:v>
                </c:pt>
                <c:pt idx="74">
                  <c:v>0.782094216922397</c:v>
                </c:pt>
                <c:pt idx="75">
                  <c:v>0.78884118181439822</c:v>
                </c:pt>
                <c:pt idx="76">
                  <c:v>0.79544809991325305</c:v>
                </c:pt>
                <c:pt idx="77">
                  <c:v>0.80192066709431697</c:v>
                </c:pt>
                <c:pt idx="78">
                  <c:v>0.80826423865982322</c:v>
                </c:pt>
                <c:pt idx="79">
                  <c:v>0.81448385596096529</c:v>
                </c:pt>
                <c:pt idx="80">
                  <c:v>0.82058427046850324</c:v>
                </c:pt>
                <c:pt idx="81">
                  <c:v>0.82656996557982154</c:v>
                </c:pt>
                <c:pt idx="82">
                  <c:v>0.83244517641316496</c:v>
                </c:pt>
                <c:pt idx="83">
                  <c:v>0.83821390780795813</c:v>
                </c:pt>
                <c:pt idx="84">
                  <c:v>0.84387995072283939</c:v>
                </c:pt>
                <c:pt idx="85">
                  <c:v>0.84944689719956668</c:v>
                </c:pt>
                <c:pt idx="86">
                  <c:v>0.85491815404072546</c:v>
                </c:pt>
                <c:pt idx="87">
                  <c:v>0.86029695533166162</c:v>
                </c:pt>
                <c:pt idx="88">
                  <c:v>0.86558637392189119</c:v>
                </c:pt>
                <c:pt idx="89">
                  <c:v>0.87078933196804797</c:v>
                </c:pt>
                <c:pt idx="90">
                  <c:v>0.87590861062894287</c:v>
                </c:pt>
                <c:pt idx="91">
                  <c:v>0.88094685899326242</c:v>
                </c:pt>
                <c:pt idx="92">
                  <c:v>0.88590660231166318</c:v>
                </c:pt>
                <c:pt idx="93">
                  <c:v>0.89079024959729558</c:v>
                </c:pt>
                <c:pt idx="94">
                  <c:v>0.89560010065203177</c:v>
                </c:pt>
                <c:pt idx="95">
                  <c:v>0.90033835256969064</c:v>
                </c:pt>
                <c:pt idx="96">
                  <c:v>0.90500710576229404</c:v>
                </c:pt>
                <c:pt idx="97">
                  <c:v>0.90960836955072788</c:v>
                </c:pt>
                <c:pt idx="98">
                  <c:v>0.91414406735705112</c:v>
                </c:pt>
                <c:pt idx="99">
                  <c:v>0.91861604153203724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AF-444C-AA8C-6AEADFF6D890}"/>
            </c:ext>
          </c:extLst>
        </c:ser>
        <c:ser>
          <c:idx val="5"/>
          <c:order val="1"/>
          <c:tx>
            <c:strRef>
              <c:f>'f1&amp;f2&amp;f3'!$M$1</c:f>
              <c:strCache>
                <c:ptCount val="1"/>
                <c:pt idx="0">
                  <c:v>f2(D/a)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'f1&amp;f2&amp;f3'!$M$2:$M$101</c:f>
              <c:numCache>
                <c:formatCode>General</c:formatCode>
                <c:ptCount val="100"/>
                <c:pt idx="0">
                  <c:v>0.25815539778147556</c:v>
                </c:pt>
                <c:pt idx="1">
                  <c:v>0.25840992127028489</c:v>
                </c:pt>
                <c:pt idx="2">
                  <c:v>0.26094402485840307</c:v>
                </c:pt>
                <c:pt idx="3">
                  <c:v>0.2746664034119905</c:v>
                </c:pt>
                <c:pt idx="4">
                  <c:v>0.28782157661549979</c:v>
                </c:pt>
                <c:pt idx="5">
                  <c:v>0.30045457924933672</c:v>
                </c:pt>
                <c:pt idx="6">
                  <c:v>0.31260528677706506</c:v>
                </c:pt>
                <c:pt idx="7">
                  <c:v>0.3243091745312825</c:v>
                </c:pt>
                <c:pt idx="8">
                  <c:v>0.33559794219877698</c:v>
                </c:pt>
                <c:pt idx="9">
                  <c:v>0.34650003130442286</c:v>
                </c:pt>
                <c:pt idx="10">
                  <c:v>0.3570410569675232</c:v>
                </c:pt>
                <c:pt idx="11">
                  <c:v>0.36724417042765189</c:v>
                </c:pt>
                <c:pt idx="12">
                  <c:v>0.37713036524813048</c:v>
                </c:pt>
                <c:pt idx="13">
                  <c:v>0.38671873738182772</c:v>
                </c:pt>
                <c:pt idx="14">
                  <c:v>0.39602670719805572</c:v>
                </c:pt>
                <c:pt idx="15">
                  <c:v>0.40507020995781534</c:v>
                </c:pt>
                <c:pt idx="16">
                  <c:v>0.4138638599694946</c:v>
                </c:pt>
                <c:pt idx="17">
                  <c:v>0.42242109267206085</c:v>
                </c:pt>
                <c:pt idx="18">
                  <c:v>0.43075428811414229</c:v>
                </c:pt>
                <c:pt idx="19">
                  <c:v>0.43887487867773983</c:v>
                </c:pt>
                <c:pt idx="20">
                  <c:v>0.44679344339903765</c:v>
                </c:pt>
                <c:pt idx="21">
                  <c:v>0.4545197908389168</c:v>
                </c:pt>
                <c:pt idx="22">
                  <c:v>0.46206303213175098</c:v>
                </c:pt>
                <c:pt idx="23">
                  <c:v>0.46943164557707268</c:v>
                </c:pt>
                <c:pt idx="24">
                  <c:v>0.47663353392250324</c:v>
                </c:pt>
                <c:pt idx="25">
                  <c:v>0.48367607530843199</c:v>
                </c:pt>
                <c:pt idx="26">
                  <c:v>0.49056616869783398</c:v>
                </c:pt>
                <c:pt idx="27">
                  <c:v>0.49597283602828329</c:v>
                </c:pt>
                <c:pt idx="28">
                  <c:v>0.49731027449246457</c:v>
                </c:pt>
                <c:pt idx="29">
                  <c:v>0.50391445093479892</c:v>
                </c:pt>
                <c:pt idx="30">
                  <c:v>0.51038438680978049</c:v>
                </c:pt>
                <c:pt idx="31">
                  <c:v>0.51672543088874201</c:v>
                </c:pt>
                <c:pt idx="32">
                  <c:v>0.52294261849736701</c:v>
                </c:pt>
                <c:pt idx="33">
                  <c:v>0.5290406955383361</c:v>
                </c:pt>
                <c:pt idx="34">
                  <c:v>0.53502414025578637</c:v>
                </c:pt>
                <c:pt idx="35">
                  <c:v>0.54089718299162093</c:v>
                </c:pt>
                <c:pt idx="36">
                  <c:v>0.54666382415198966</c:v>
                </c:pt>
                <c:pt idx="37">
                  <c:v>0.55232785057506362</c:v>
                </c:pt>
                <c:pt idx="38">
                  <c:v>0.55789285046783155</c:v>
                </c:pt>
                <c:pt idx="39">
                  <c:v>0.5633622270594667</c:v>
                </c:pt>
                <c:pt idx="40">
                  <c:v>0.5687392111013676</c:v>
                </c:pt>
                <c:pt idx="41">
                  <c:v>0.5740268723288392</c:v>
                </c:pt>
                <c:pt idx="42">
                  <c:v>0.57922812998623097</c:v>
                </c:pt>
                <c:pt idx="43">
                  <c:v>0.58434576250588988</c:v>
                </c:pt>
                <c:pt idx="44">
                  <c:v>0.5893824164212732</c:v>
                </c:pt>
                <c:pt idx="45">
                  <c:v>0.59434061458580556</c:v>
                </c:pt>
                <c:pt idx="46">
                  <c:v>0.59922276376137873</c:v>
                </c:pt>
                <c:pt idx="47">
                  <c:v>0.60403116163363368</c:v>
                </c:pt>
                <c:pt idx="48">
                  <c:v>0.60876800330521286</c:v>
                </c:pt>
                <c:pt idx="49">
                  <c:v>0.61343538731291336</c:v>
                </c:pt>
                <c:pt idx="50">
                  <c:v>0.61803532121002813</c:v>
                </c:pt>
                <c:pt idx="51">
                  <c:v>0.62256972675104294</c:v>
                </c:pt>
                <c:pt idx="52">
                  <c:v>0.62704044471220144</c:v>
                </c:pt>
                <c:pt idx="53">
                  <c:v>0.63144923937820385</c:v>
                </c:pt>
                <c:pt idx="54">
                  <c:v>0.6357978027224066</c:v>
                </c:pt>
                <c:pt idx="55">
                  <c:v>0.6400877583053115</c:v>
                </c:pt>
                <c:pt idx="56">
                  <c:v>0.644320664913823</c:v>
                </c:pt>
                <c:pt idx="57">
                  <c:v>0.64849801996168754</c:v>
                </c:pt>
                <c:pt idx="58">
                  <c:v>0.65870767919631779</c:v>
                </c:pt>
                <c:pt idx="59">
                  <c:v>0.66860001931560908</c:v>
                </c:pt>
                <c:pt idx="60">
                  <c:v>0.67819417193367137</c:v>
                </c:pt>
                <c:pt idx="61">
                  <c:v>0.68750758896906639</c:v>
                </c:pt>
                <c:pt idx="62">
                  <c:v>0.69655623369612385</c:v>
                </c:pt>
                <c:pt idx="63">
                  <c:v>0.70535474538250387</c:v>
                </c:pt>
                <c:pt idx="64">
                  <c:v>0.71391658177754469</c:v>
                </c:pt>
                <c:pt idx="65">
                  <c:v>0.72225414293366774</c:v>
                </c:pt>
                <c:pt idx="66">
                  <c:v>0.73037887922066291</c:v>
                </c:pt>
                <c:pt idx="67">
                  <c:v>0.73830138589422767</c:v>
                </c:pt>
                <c:pt idx="68">
                  <c:v>0.74603148617855397</c:v>
                </c:pt>
                <c:pt idx="69">
                  <c:v>0.75357830449739294</c:v>
                </c:pt>
                <c:pt idx="70">
                  <c:v>0.76095033122295608</c:v>
                </c:pt>
                <c:pt idx="71">
                  <c:v>0.76815548009497348</c:v>
                </c:pt>
                <c:pt idx="72">
                  <c:v>0.77520113928362178</c:v>
                </c:pt>
                <c:pt idx="73">
                  <c:v>0.782094216922397</c:v>
                </c:pt>
                <c:pt idx="74">
                  <c:v>0.78884118181439822</c:v>
                </c:pt>
                <c:pt idx="75">
                  <c:v>0.79544809991325305</c:v>
                </c:pt>
                <c:pt idx="76">
                  <c:v>0.80192066709431697</c:v>
                </c:pt>
                <c:pt idx="77">
                  <c:v>0.80826423865982322</c:v>
                </c:pt>
                <c:pt idx="78">
                  <c:v>0.81448385596096529</c:v>
                </c:pt>
                <c:pt idx="79">
                  <c:v>0.82058427046850324</c:v>
                </c:pt>
                <c:pt idx="80">
                  <c:v>0.82656996557982154</c:v>
                </c:pt>
                <c:pt idx="81">
                  <c:v>0.83244517641316496</c:v>
                </c:pt>
                <c:pt idx="82">
                  <c:v>0.83821390780795813</c:v>
                </c:pt>
                <c:pt idx="83">
                  <c:v>0.84387995072283939</c:v>
                </c:pt>
                <c:pt idx="84">
                  <c:v>0.84944689719956668</c:v>
                </c:pt>
                <c:pt idx="85">
                  <c:v>0.85491815404072546</c:v>
                </c:pt>
                <c:pt idx="86">
                  <c:v>0.86029695533166162</c:v>
                </c:pt>
                <c:pt idx="87">
                  <c:v>0.86558637392189119</c:v>
                </c:pt>
                <c:pt idx="88">
                  <c:v>0.87078933196804797</c:v>
                </c:pt>
                <c:pt idx="89">
                  <c:v>0.87590861062894287</c:v>
                </c:pt>
                <c:pt idx="90">
                  <c:v>0.88094685899326242</c:v>
                </c:pt>
                <c:pt idx="91">
                  <c:v>0.88590660231166318</c:v>
                </c:pt>
                <c:pt idx="92">
                  <c:v>0.89079024959729558</c:v>
                </c:pt>
                <c:pt idx="93">
                  <c:v>0.89560010065203177</c:v>
                </c:pt>
                <c:pt idx="94">
                  <c:v>0.90033835256969064</c:v>
                </c:pt>
                <c:pt idx="95">
                  <c:v>0.90500710576229404</c:v>
                </c:pt>
                <c:pt idx="96">
                  <c:v>0.90960836955072788</c:v>
                </c:pt>
                <c:pt idx="97">
                  <c:v>0.91414406735705112</c:v>
                </c:pt>
                <c:pt idx="98">
                  <c:v>0.91861604153203724</c:v>
                </c:pt>
                <c:pt idx="99">
                  <c:v>0.9230260578482723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AF-444C-AA8C-6AEADFF6D890}"/>
            </c:ext>
          </c:extLst>
        </c:ser>
        <c:ser>
          <c:idx val="8"/>
          <c:order val="2"/>
          <c:tx>
            <c:strRef>
              <c:f>'f1&amp;f2&amp;f3'!$N$1</c:f>
              <c:strCache>
                <c:ptCount val="1"/>
                <c:pt idx="0">
                  <c:v>f3(a,D)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'f1&amp;f2&amp;f3'!$N$2:$N$101</c:f>
              <c:numCache>
                <c:formatCode>General</c:formatCode>
                <c:ptCount val="100"/>
                <c:pt idx="0">
                  <c:v>4.5015440684494949E-3</c:v>
                </c:pt>
                <c:pt idx="1">
                  <c:v>1.4234064864268585E-2</c:v>
                </c:pt>
                <c:pt idx="2">
                  <c:v>4.4978386782317428E-2</c:v>
                </c:pt>
                <c:pt idx="3">
                  <c:v>0.10972176287436908</c:v>
                </c:pt>
                <c:pt idx="4">
                  <c:v>0.14796478564084573</c:v>
                </c:pt>
                <c:pt idx="5">
                  <c:v>0.17774494600437143</c:v>
                </c:pt>
                <c:pt idx="6">
                  <c:v>0.20283895782158715</c:v>
                </c:pt>
                <c:pt idx="7">
                  <c:v>0.22483347492608688</c:v>
                </c:pt>
                <c:pt idx="8">
                  <c:v>0.2445765516601246</c:v>
                </c:pt>
                <c:pt idx="9">
                  <c:v>0.26258566931366972</c:v>
                </c:pt>
                <c:pt idx="10">
                  <c:v>0.27920469156344285</c:v>
                </c:pt>
                <c:pt idx="11">
                  <c:v>0.29467619956494667</c:v>
                </c:pt>
                <c:pt idx="12">
                  <c:v>0.30917909540773447</c:v>
                </c:pt>
                <c:pt idx="13">
                  <c:v>0.32284992485205777</c:v>
                </c:pt>
                <c:pt idx="14">
                  <c:v>0.33579579299544599</c:v>
                </c:pt>
                <c:pt idx="15">
                  <c:v>0.34810260493903739</c:v>
                </c:pt>
                <c:pt idx="16">
                  <c:v>0.35984054955153155</c:v>
                </c:pt>
                <c:pt idx="17">
                  <c:v>0.37106787784673373</c:v>
                </c:pt>
                <c:pt idx="18">
                  <c:v>0.38183358367107867</c:v>
                </c:pt>
                <c:pt idx="19">
                  <c:v>0.39217935372369872</c:v>
                </c:pt>
                <c:pt idx="20">
                  <c:v>0.40214101701695254</c:v>
                </c:pt>
                <c:pt idx="21">
                  <c:v>0.4117496427568475</c:v>
                </c:pt>
                <c:pt idx="22">
                  <c:v>0.42103238583058805</c:v>
                </c:pt>
                <c:pt idx="23">
                  <c:v>0.4300131475778261</c:v>
                </c:pt>
                <c:pt idx="24">
                  <c:v>0.43871309903583877</c:v>
                </c:pt>
                <c:pt idx="25">
                  <c:v>0.44715110020733106</c:v>
                </c:pt>
                <c:pt idx="26">
                  <c:v>0.45534403961962705</c:v>
                </c:pt>
                <c:pt idx="27">
                  <c:v>0.46173220839597295</c:v>
                </c:pt>
                <c:pt idx="28">
                  <c:v>0.46330711200860392</c:v>
                </c:pt>
                <c:pt idx="29">
                  <c:v>0.47105404741967899</c:v>
                </c:pt>
                <c:pt idx="30">
                  <c:v>0.47859730176283044</c:v>
                </c:pt>
                <c:pt idx="31">
                  <c:v>0.48594821649109265</c:v>
                </c:pt>
                <c:pt idx="32">
                  <c:v>0.49311715332719097</c:v>
                </c:pt>
                <c:pt idx="33">
                  <c:v>0.50011360866142374</c:v>
                </c:pt>
                <c:pt idx="34">
                  <c:v>0.50694631126200917</c:v>
                </c:pt>
                <c:pt idx="35">
                  <c:v>0.5136233061906389</c:v>
                </c:pt>
                <c:pt idx="36">
                  <c:v>0.52015202723989373</c:v>
                </c:pt>
                <c:pt idx="37">
                  <c:v>0.52653935976177124</c:v>
                </c:pt>
                <c:pt idx="38">
                  <c:v>0.53279169540617421</c:v>
                </c:pt>
                <c:pt idx="39">
                  <c:v>0.53891498001161964</c:v>
                </c:pt>
                <c:pt idx="40">
                  <c:v>0.54491475567048442</c:v>
                </c:pt>
                <c:pt idx="41">
                  <c:v>0.55079619781499001</c:v>
                </c:pt>
                <c:pt idx="42">
                  <c:v>0.55656414802818999</c:v>
                </c:pt>
                <c:pt idx="43">
                  <c:v>0.56222314316912303</c:v>
                </c:pt>
                <c:pt idx="44">
                  <c:v>0.56777744130740904</c:v>
                </c:pt>
                <c:pt idx="45">
                  <c:v>0.57323104488557153</c:v>
                </c:pt>
                <c:pt idx="46">
                  <c:v>0.57858772146388926</c:v>
                </c:pt>
                <c:pt idx="47">
                  <c:v>0.58385102234998865</c:v>
                </c:pt>
                <c:pt idx="48">
                  <c:v>0.58902429937161105</c:v>
                </c:pt>
                <c:pt idx="49">
                  <c:v>0.59411072001438325</c:v>
                </c:pt>
                <c:pt idx="50">
                  <c:v>0.59911328111568596</c:v>
                </c:pt>
                <c:pt idx="51">
                  <c:v>0.60403482127979868</c:v>
                </c:pt>
                <c:pt idx="52">
                  <c:v>0.60887803215756731</c:v>
                </c:pt>
                <c:pt idx="53">
                  <c:v>0.61364546871520875</c:v>
                </c:pt>
                <c:pt idx="54">
                  <c:v>0.61833955860098044</c:v>
                </c:pt>
                <c:pt idx="55">
                  <c:v>0.62296261070485681</c:v>
                </c:pt>
                <c:pt idx="56">
                  <c:v>0.62751682299469136</c:v>
                </c:pt>
                <c:pt idx="57">
                  <c:v>0.6320042897023046</c:v>
                </c:pt>
                <c:pt idx="58">
                  <c:v>0.6429438277823013</c:v>
                </c:pt>
                <c:pt idx="59">
                  <c:v>0.6535072652186863</c:v>
                </c:pt>
                <c:pt idx="60">
                  <c:v>0.66372037382834459</c:v>
                </c:pt>
                <c:pt idx="61">
                  <c:v>0.67360629703479336</c:v>
                </c:pt>
                <c:pt idx="62">
                  <c:v>0.68318590300192528</c:v>
                </c:pt>
                <c:pt idx="63">
                  <c:v>0.69247807939044859</c:v>
                </c:pt>
                <c:pt idx="64">
                  <c:v>0.70149998110198786</c:v>
                </c:pt>
                <c:pt idx="65">
                  <c:v>0.71026723984833695</c:v>
                </c:pt>
                <c:pt idx="66">
                  <c:v>0.71879414248385054</c:v>
                </c:pt>
                <c:pt idx="67">
                  <c:v>0.72709378359602261</c:v>
                </c:pt>
                <c:pt idx="68">
                  <c:v>0.7351781967422617</c:v>
                </c:pt>
                <c:pt idx="69">
                  <c:v>0.7430584678636637</c:v>
                </c:pt>
                <c:pt idx="70">
                  <c:v>0.75074483373710466</c:v>
                </c:pt>
                <c:pt idx="71">
                  <c:v>0.75824676779990563</c:v>
                </c:pt>
                <c:pt idx="72">
                  <c:v>0.76557305526322983</c:v>
                </c:pt>
                <c:pt idx="73">
                  <c:v>0.77273185909640307</c:v>
                </c:pt>
                <c:pt idx="74">
                  <c:v>0.77973077819578662</c:v>
                </c:pt>
                <c:pt idx="75">
                  <c:v>0.78657689883453219</c:v>
                </c:pt>
                <c:pt idx="76">
                  <c:v>0.79327684031267987</c:v>
                </c:pt>
                <c:pt idx="77">
                  <c:v>0.79983679558231158</c:v>
                </c:pt>
                <c:pt idx="78">
                  <c:v>0.80626256750337477</c:v>
                </c:pt>
                <c:pt idx="79">
                  <c:v>0.81255960128731386</c:v>
                </c:pt>
                <c:pt idx="80">
                  <c:v>0.8187330136038482</c:v>
                </c:pt>
                <c:pt idx="81">
                  <c:v>0.8247876187579527</c:v>
                </c:pt>
                <c:pt idx="82">
                  <c:v>0.830727952286897</c:v>
                </c:pt>
                <c:pt idx="83">
                  <c:v>0.83655829227904388</c:v>
                </c:pt>
                <c:pt idx="84">
                  <c:v>0.84228267867544415</c:v>
                </c:pt>
                <c:pt idx="85">
                  <c:v>0.84790493078077744</c:v>
                </c:pt>
                <c:pt idx="86">
                  <c:v>0.85342866318084931</c:v>
                </c:pt>
                <c:pt idx="87">
                  <c:v>0.8588573002388018</c:v>
                </c:pt>
                <c:pt idx="88">
                  <c:v>0.8641940893207376</c:v>
                </c:pt>
                <c:pt idx="89">
                  <c:v>0.86944211288302164</c:v>
                </c:pt>
                <c:pt idx="90">
                  <c:v>0.87460429953763086</c:v>
                </c:pt>
                <c:pt idx="91">
                  <c:v>0.87968343419819861</c:v>
                </c:pt>
                <c:pt idx="92">
                  <c:v>0.88468216739749206</c:v>
                </c:pt>
                <c:pt idx="93">
                  <c:v>0.8896030238567223</c:v>
                </c:pt>
                <c:pt idx="94">
                  <c:v>0.89444841037808098</c:v>
                </c:pt>
                <c:pt idx="95">
                  <c:v>0.89922062312402362</c:v>
                </c:pt>
                <c:pt idx="96">
                  <c:v>0.90392185433994143</c:v>
                </c:pt>
                <c:pt idx="97">
                  <c:v>0.90855419857080977</c:v>
                </c:pt>
                <c:pt idx="98">
                  <c:v>0.91311965841710174</c:v>
                </c:pt>
                <c:pt idx="99">
                  <c:v>0.91762014987056006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AF-444C-AA8C-6AEADFF6D890}"/>
            </c:ext>
          </c:extLst>
        </c:ser>
        <c:ser>
          <c:idx val="9"/>
          <c:order val="3"/>
          <c:tx>
            <c:strRef>
              <c:f>'f1&amp;f2&amp;f3'!$O$1</c:f>
              <c:strCache>
                <c:ptCount val="1"/>
                <c:pt idx="0">
                  <c:v>fpmax(D/a)</c:v>
                </c:pt>
              </c:strCache>
            </c:strRef>
          </c:tx>
          <c:spPr>
            <a:ln w="38100">
              <a:solidFill>
                <a:schemeClr val="accent6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'f1&amp;f2&amp;f3'!$O$2:$O$101</c:f>
              <c:numCache>
                <c:formatCode>General</c:formatCode>
                <c:ptCount val="100"/>
                <c:pt idx="0">
                  <c:v>0.40330204608418863</c:v>
                </c:pt>
                <c:pt idx="1">
                  <c:v>0.40356351369769478</c:v>
                </c:pt>
                <c:pt idx="2">
                  <c:v>0.4061664446412393</c:v>
                </c:pt>
                <c:pt idx="3">
                  <c:v>0.42025191290930947</c:v>
                </c:pt>
                <c:pt idx="4">
                  <c:v>0.43374041102112409</c:v>
                </c:pt>
                <c:pt idx="5">
                  <c:v>0.44668048982828812</c:v>
                </c:pt>
                <c:pt idx="6">
                  <c:v>0.45911500802558419</c:v>
                </c:pt>
                <c:pt idx="7">
                  <c:v>0.47108198859220141</c:v>
                </c:pt>
                <c:pt idx="8">
                  <c:v>0.48261531998014001</c:v>
                </c:pt>
                <c:pt idx="9">
                  <c:v>0.49374533464397424</c:v>
                </c:pt>
                <c:pt idx="10">
                  <c:v>0.50449928979192915</c:v>
                </c:pt>
                <c:pt idx="11">
                  <c:v>0.51490176954252598</c:v>
                </c:pt>
                <c:pt idx="12">
                  <c:v>0.52497502341845459</c:v>
                </c:pt>
                <c:pt idx="13">
                  <c:v>0.53473925290108837</c:v>
                </c:pt>
                <c:pt idx="14">
                  <c:v>0.5442128553252209</c:v>
                </c:pt>
                <c:pt idx="15">
                  <c:v>0.55341263251517214</c:v>
                </c:pt>
                <c:pt idx="16">
                  <c:v>0.56235397010737487</c:v>
                </c:pt>
                <c:pt idx="17">
                  <c:v>0.57105099236693735</c:v>
                </c:pt>
                <c:pt idx="18">
                  <c:v>0.57951669641025416</c:v>
                </c:pt>
                <c:pt idx="19">
                  <c:v>0.58776306903598619</c:v>
                </c:pt>
                <c:pt idx="20">
                  <c:v>0.59580118880042088</c:v>
                </c:pt>
                <c:pt idx="21">
                  <c:v>0.60364131551856959</c:v>
                </c:pt>
                <c:pt idx="22">
                  <c:v>0.61129296900516483</c:v>
                </c:pt>
                <c:pt idx="23">
                  <c:v>0.6187649985715109</c:v>
                </c:pt>
                <c:pt idx="24">
                  <c:v>0.62606564455067859</c:v>
                </c:pt>
                <c:pt idx="25">
                  <c:v>0.63320259292374781</c:v>
                </c:pt>
                <c:pt idx="26">
                  <c:v>0.64018302395508719</c:v>
                </c:pt>
                <c:pt idx="27">
                  <c:v>0.64565920528548137</c:v>
                </c:pt>
                <c:pt idx="28">
                  <c:v>0.6470136556082251</c:v>
                </c:pt>
                <c:pt idx="29">
                  <c:v>0.65370078240037199</c:v>
                </c:pt>
                <c:pt idx="30">
                  <c:v>0.66025031025884662</c:v>
                </c:pt>
                <c:pt idx="31">
                  <c:v>0.66666778786314929</c:v>
                </c:pt>
                <c:pt idx="32">
                  <c:v>0.67295843488948759</c:v>
                </c:pt>
                <c:pt idx="33">
                  <c:v>0.6791271675180004</c:v>
                </c:pt>
                <c:pt idx="34">
                  <c:v>0.68517862151498177</c:v>
                </c:pt>
                <c:pt idx="35">
                  <c:v>0.69111717316160282</c:v>
                </c:pt>
                <c:pt idx="36">
                  <c:v>0.69694695826582398</c:v>
                </c:pt>
                <c:pt idx="37">
                  <c:v>0.70267188946437775</c:v>
                </c:pt>
                <c:pt idx="38">
                  <c:v>0.70829567199611687</c:v>
                </c:pt>
                <c:pt idx="39">
                  <c:v>0.71382181810598244</c:v>
                </c:pt>
                <c:pt idx="40">
                  <c:v>0.71925366021982373</c:v>
                </c:pt>
                <c:pt idx="41">
                  <c:v>0.72459436301382385</c:v>
                </c:pt>
                <c:pt idx="42">
                  <c:v>0.72984693448799287</c:v>
                </c:pt>
                <c:pt idx="43">
                  <c:v>0.73501423614074568</c:v>
                </c:pt>
                <c:pt idx="44">
                  <c:v>0.74009899233073406</c:v>
                </c:pt>
                <c:pt idx="45">
                  <c:v>0.74510379890261569</c:v>
                </c:pt>
                <c:pt idx="46">
                  <c:v>0.75003113114513242</c:v>
                </c:pt>
                <c:pt idx="47">
                  <c:v>0.75488335114257543</c:v>
                </c:pt>
                <c:pt idx="48">
                  <c:v>0.75966271457428947</c:v>
                </c:pt>
                <c:pt idx="49">
                  <c:v>0.76437137701121716</c:v>
                </c:pt>
                <c:pt idx="50">
                  <c:v>0.76901139975347221</c:v>
                </c:pt>
                <c:pt idx="51">
                  <c:v>0.77358475524851622</c:v>
                </c:pt>
                <c:pt idx="52">
                  <c:v>0.77809333212558385</c:v>
                </c:pt>
                <c:pt idx="53">
                  <c:v>0.7825389398785163</c:v>
                </c:pt>
                <c:pt idx="54">
                  <c:v>0.78692331322606401</c:v>
                </c:pt>
                <c:pt idx="55">
                  <c:v>0.79124811617595214</c:v>
                </c:pt>
                <c:pt idx="56">
                  <c:v>0.79551494581654081</c:v>
                </c:pt>
                <c:pt idx="57">
                  <c:v>0.79972533585769523</c:v>
                </c:pt>
                <c:pt idx="58">
                  <c:v>0.81001391899485586</c:v>
                </c:pt>
                <c:pt idx="59">
                  <c:v>0.81998033510755908</c:v>
                </c:pt>
                <c:pt idx="60">
                  <c:v>0.82964414917699625</c:v>
                </c:pt>
                <c:pt idx="61">
                  <c:v>0.83902319633014244</c:v>
                </c:pt>
                <c:pt idx="62">
                  <c:v>0.84813377994384054</c:v>
                </c:pt>
                <c:pt idx="63">
                  <c:v>0.85699084217765797</c:v>
                </c:pt>
                <c:pt idx="64">
                  <c:v>0.86560811141577321</c:v>
                </c:pt>
                <c:pt idx="65">
                  <c:v>0.87399823027113144</c:v>
                </c:pt>
                <c:pt idx="66">
                  <c:v>0.88217286714808285</c:v>
                </c:pt>
                <c:pt idx="67">
                  <c:v>0.89014281383436167</c:v>
                </c:pt>
                <c:pt idx="68">
                  <c:v>0.89791807117061972</c:v>
                </c:pt>
                <c:pt idx="69">
                  <c:v>0.90550792450372797</c:v>
                </c:pt>
                <c:pt idx="70">
                  <c:v>0.91292101035182383</c:v>
                </c:pt>
                <c:pt idx="71">
                  <c:v>0.92016537548150001</c:v>
                </c:pt>
                <c:pt idx="72">
                  <c:v>0.92724852941049807</c:v>
                </c:pt>
                <c:pt idx="73">
                  <c:v>0.93417749119480664</c:v>
                </c:pt>
                <c:pt idx="74">
                  <c:v>0.94095883123094126</c:v>
                </c:pt>
                <c:pt idx="75">
                  <c:v>0.94759870869744633</c:v>
                </c:pt>
                <c:pt idx="76">
                  <c:v>0.95410290517037633</c:v>
                </c:pt>
                <c:pt idx="77">
                  <c:v>0.96047685487253709</c:v>
                </c:pt>
                <c:pt idx="78">
                  <c:v>0.96672567195306869</c:v>
                </c:pt>
                <c:pt idx="79">
                  <c:v>0.9728541751404941</c:v>
                </c:pt>
                <c:pt idx="80">
                  <c:v>0.97886691006697324</c:v>
                </c:pt>
                <c:pt idx="81">
                  <c:v>0.98476816952285795</c:v>
                </c:pt>
                <c:pt idx="82">
                  <c:v>0.99056201186761861</c:v>
                </c:pt>
                <c:pt idx="83">
                  <c:v>0.99625227779492898</c:v>
                </c:pt>
                <c:pt idx="84">
                  <c:v>1.00184260562536</c:v>
                </c:pt>
                <c:pt idx="85">
                  <c:v>1.0073364452791895</c:v>
                </c:pt>
                <c:pt idx="86">
                  <c:v>1.0127370710637087</c:v>
                </c:pt>
                <c:pt idx="87">
                  <c:v>1.0180475933937114</c:v>
                </c:pt>
                <c:pt idx="88">
                  <c:v>1.0232709695502229</c:v>
                </c:pt>
                <c:pt idx="89">
                  <c:v>1.0284100135706404</c:v>
                </c:pt>
                <c:pt idx="90">
                  <c:v>1.0334674053531028</c:v>
                </c:pt>
                <c:pt idx="91">
                  <c:v>1.0384456990488304</c:v>
                </c:pt>
                <c:pt idx="92">
                  <c:v>1.0433473308082362</c:v>
                </c:pt>
                <c:pt idx="93">
                  <c:v>1.0481746259396101</c:v>
                </c:pt>
                <c:pt idx="94">
                  <c:v>1.0529298055330412</c:v>
                </c:pt>
                <c:pt idx="95">
                  <c:v>1.0576149925968075</c:v>
                </c:pt>
                <c:pt idx="96">
                  <c:v>1.0622322177486707</c:v>
                </c:pt>
                <c:pt idx="97">
                  <c:v>1.0667834245002599</c:v>
                </c:pt>
                <c:pt idx="98">
                  <c:v>1.0712704741689714</c:v>
                </c:pt>
                <c:pt idx="99">
                  <c:v>1.0756951504484464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AF-444C-AA8C-6AEADFF6D890}"/>
            </c:ext>
          </c:extLst>
        </c:ser>
        <c:ser>
          <c:idx val="10"/>
          <c:order val="4"/>
          <c:tx>
            <c:strRef>
              <c:f>'f1&amp;f2&amp;f3'!$P$1</c:f>
              <c:strCache>
                <c:ptCount val="1"/>
                <c:pt idx="0">
                  <c:v>f7(D/a)</c:v>
                </c:pt>
              </c:strCache>
            </c:strRef>
          </c:tx>
          <c:spPr>
            <a:ln w="38100"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'f1&amp;f2&amp;f3'!$P$2:$P$101</c:f>
              <c:numCache>
                <c:formatCode>General</c:formatCode>
                <c:ptCount val="100"/>
                <c:pt idx="0">
                  <c:v>6.3655611887726508E-5</c:v>
                </c:pt>
                <c:pt idx="1">
                  <c:v>6.3598400015030124E-4</c:v>
                </c:pt>
                <c:pt idx="2">
                  <c:v>6.3033720407869968E-3</c:v>
                </c:pt>
                <c:pt idx="3">
                  <c:v>3.6073640921430845E-2</c:v>
                </c:pt>
                <c:pt idx="4">
                  <c:v>6.3296194214722615E-2</c:v>
                </c:pt>
                <c:pt idx="5">
                  <c:v>8.837292647760657E-2</c:v>
                </c:pt>
                <c:pt idx="6">
                  <c:v>0.11161754889275204</c:v>
                </c:pt>
                <c:pt idx="7">
                  <c:v>0.13327963903268578</c:v>
                </c:pt>
                <c:pt idx="8">
                  <c:v>0.15356101265803526</c:v>
                </c:pt>
                <c:pt idx="9">
                  <c:v>0.17262718328732582</c:v>
                </c:pt>
                <c:pt idx="10">
                  <c:v>0.19061557850424479</c:v>
                </c:pt>
                <c:pt idx="11">
                  <c:v>0.20764155572311385</c:v>
                </c:pt>
                <c:pt idx="12">
                  <c:v>0.22380288883401458</c:v>
                </c:pt>
                <c:pt idx="13">
                  <c:v>0.23918316966564812</c:v>
                </c:pt>
                <c:pt idx="14">
                  <c:v>0.25385442475265002</c:v>
                </c:pt>
                <c:pt idx="15">
                  <c:v>0.26787915508924687</c:v>
                </c:pt>
                <c:pt idx="16">
                  <c:v>0.28131194512399421</c:v>
                </c:pt>
                <c:pt idx="17">
                  <c:v>0.29420074574824723</c:v>
                </c:pt>
                <c:pt idx="18">
                  <c:v>0.30658790746547565</c:v>
                </c:pt>
                <c:pt idx="19">
                  <c:v>0.3185110199326821</c:v>
                </c:pt>
                <c:pt idx="20">
                  <c:v>0.33000359985097932</c:v>
                </c:pt>
                <c:pt idx="21">
                  <c:v>0.34109565893456228</c:v>
                </c:pt>
                <c:pt idx="22">
                  <c:v>0.35181417620258271</c:v>
                </c:pt>
                <c:pt idx="23">
                  <c:v>0.36218349330592797</c:v>
                </c:pt>
                <c:pt idx="24">
                  <c:v>0.37222564746581771</c:v>
                </c:pt>
                <c:pt idx="25">
                  <c:v>0.38196065347849528</c:v>
                </c:pt>
                <c:pt idx="26">
                  <c:v>0.3914067438595023</c:v>
                </c:pt>
                <c:pt idx="27">
                  <c:v>0.39876683791702838</c:v>
                </c:pt>
                <c:pt idx="28">
                  <c:v>0.40058057436950162</c:v>
                </c:pt>
                <c:pt idx="29">
                  <c:v>0.40949740074279489</c:v>
                </c:pt>
                <c:pt idx="30">
                  <c:v>0.41817123132876799</c:v>
                </c:pt>
                <c:pt idx="31">
                  <c:v>0.4266149594814671</c:v>
                </c:pt>
                <c:pt idx="32">
                  <c:v>0.43484047883845928</c:v>
                </c:pt>
                <c:pt idx="33">
                  <c:v>0.44285878407601909</c:v>
                </c:pt>
                <c:pt idx="34">
                  <c:v>0.45068005928253851</c:v>
                </c:pt>
                <c:pt idx="35">
                  <c:v>0.45831375573235739</c:v>
                </c:pt>
                <c:pt idx="36">
                  <c:v>0.46576866054993038</c:v>
                </c:pt>
                <c:pt idx="37">
                  <c:v>0.47305295751549614</c:v>
                </c:pt>
                <c:pt idx="38">
                  <c:v>0.48017428106741145</c:v>
                </c:pt>
                <c:pt idx="39">
                  <c:v>0.48713976439463508</c:v>
                </c:pt>
                <c:pt idx="40">
                  <c:v>0.49395608237887378</c:v>
                </c:pt>
                <c:pt idx="41">
                  <c:v>0.50062949003441071</c:v>
                </c:pt>
                <c:pt idx="42">
                  <c:v>0.50716585700046013</c:v>
                </c:pt>
                <c:pt idx="43">
                  <c:v>0.51357069856272597</c:v>
                </c:pt>
                <c:pt idx="44">
                  <c:v>0.51984920361500897</c:v>
                </c:pt>
                <c:pt idx="45">
                  <c:v>0.52600625991606331</c:v>
                </c:pt>
                <c:pt idx="46">
                  <c:v>0.53204647694971419</c:v>
                </c:pt>
                <c:pt idx="47">
                  <c:v>0.53797420665608542</c:v>
                </c:pt>
                <c:pt idx="48">
                  <c:v>0.54379356226750075</c:v>
                </c:pt>
                <c:pt idx="49">
                  <c:v>0.54950843545326544</c:v>
                </c:pt>
                <c:pt idx="50">
                  <c:v>0.55512251195231543</c:v>
                </c:pt>
                <c:pt idx="51">
                  <c:v>0.56063928585100531</c:v>
                </c:pt>
                <c:pt idx="52">
                  <c:v>0.56606207264454489</c:v>
                </c:pt>
                <c:pt idx="53">
                  <c:v>0.57139402120435412</c:v>
                </c:pt>
                <c:pt idx="54">
                  <c:v>0.57663812475949827</c:v>
                </c:pt>
                <c:pt idx="55">
                  <c:v>0.58179723098809644</c:v>
                </c:pt>
                <c:pt idx="56">
                  <c:v>0.58687405130388537</c:v>
                </c:pt>
                <c:pt idx="57">
                  <c:v>0.59187116941376039</c:v>
                </c:pt>
                <c:pt idx="58">
                  <c:v>0.60403116163363357</c:v>
                </c:pt>
                <c:pt idx="59">
                  <c:v>0.61574366346292075</c:v>
                </c:pt>
                <c:pt idx="60">
                  <c:v>0.62704044471220144</c:v>
                </c:pt>
                <c:pt idx="61">
                  <c:v>0.63795000758267639</c:v>
                </c:pt>
                <c:pt idx="62">
                  <c:v>0.64849801996168754</c:v>
                </c:pt>
                <c:pt idx="63">
                  <c:v>0.65870767919631779</c:v>
                </c:pt>
                <c:pt idx="64">
                  <c:v>0.66860001931560908</c:v>
                </c:pt>
                <c:pt idx="65">
                  <c:v>0.67819417193367137</c:v>
                </c:pt>
                <c:pt idx="66">
                  <c:v>0.68750758896906639</c:v>
                </c:pt>
                <c:pt idx="67">
                  <c:v>0.69655623369612385</c:v>
                </c:pt>
                <c:pt idx="68">
                  <c:v>0.70535474538250387</c:v>
                </c:pt>
                <c:pt idx="69">
                  <c:v>0.71391658177754469</c:v>
                </c:pt>
                <c:pt idx="70">
                  <c:v>0.72225414293366774</c:v>
                </c:pt>
                <c:pt idx="71">
                  <c:v>0.73037887922066291</c:v>
                </c:pt>
                <c:pt idx="72">
                  <c:v>0.73830138589422767</c:v>
                </c:pt>
                <c:pt idx="73">
                  <c:v>0.74603148617855397</c:v>
                </c:pt>
                <c:pt idx="74">
                  <c:v>0.75357830449739294</c:v>
                </c:pt>
                <c:pt idx="75">
                  <c:v>0.76095033122295608</c:v>
                </c:pt>
                <c:pt idx="76">
                  <c:v>0.76815548009497348</c:v>
                </c:pt>
                <c:pt idx="77">
                  <c:v>0.77520113928362178</c:v>
                </c:pt>
                <c:pt idx="78">
                  <c:v>0.782094216922397</c:v>
                </c:pt>
                <c:pt idx="79">
                  <c:v>0.78884118181439822</c:v>
                </c:pt>
                <c:pt idx="80">
                  <c:v>0.79544809991325305</c:v>
                </c:pt>
                <c:pt idx="81">
                  <c:v>0.80192066709431697</c:v>
                </c:pt>
                <c:pt idx="82">
                  <c:v>0.80826423865982322</c:v>
                </c:pt>
                <c:pt idx="83">
                  <c:v>0.81448385596096529</c:v>
                </c:pt>
                <c:pt idx="84">
                  <c:v>0.82058427046850324</c:v>
                </c:pt>
                <c:pt idx="85">
                  <c:v>0.82656996557982154</c:v>
                </c:pt>
                <c:pt idx="86">
                  <c:v>0.83244517641316496</c:v>
                </c:pt>
                <c:pt idx="87">
                  <c:v>0.83821390780795813</c:v>
                </c:pt>
                <c:pt idx="88">
                  <c:v>0.84387995072283939</c:v>
                </c:pt>
                <c:pt idx="89">
                  <c:v>0.84944689719956668</c:v>
                </c:pt>
                <c:pt idx="90">
                  <c:v>0.85491815404072546</c:v>
                </c:pt>
                <c:pt idx="91">
                  <c:v>0.86029695533166162</c:v>
                </c:pt>
                <c:pt idx="92">
                  <c:v>0.86558637392189119</c:v>
                </c:pt>
                <c:pt idx="93">
                  <c:v>0.87078933196804797</c:v>
                </c:pt>
                <c:pt idx="94">
                  <c:v>0.87590861062894287</c:v>
                </c:pt>
                <c:pt idx="95">
                  <c:v>0.88094685899326242</c:v>
                </c:pt>
                <c:pt idx="96">
                  <c:v>0.88590660231166318</c:v>
                </c:pt>
                <c:pt idx="97">
                  <c:v>0.89079024959729558</c:v>
                </c:pt>
                <c:pt idx="98">
                  <c:v>0.89560010065203177</c:v>
                </c:pt>
                <c:pt idx="99">
                  <c:v>0.90033835256969064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AF-444C-AA8C-6AEADFF6D890}"/>
            </c:ext>
          </c:extLst>
        </c:ser>
        <c:ser>
          <c:idx val="6"/>
          <c:order val="5"/>
          <c:tx>
            <c:strRef>
              <c:f>実測によるｆの計算!$M$37</c:f>
              <c:strCache>
                <c:ptCount val="1"/>
                <c:pt idx="0">
                  <c:v>LのfLi値Φ9.5pipe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1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実測によるｆの計算!$M$38:$M$49</c:f>
              <c:numCache>
                <c:formatCode>0.0000_);[Red]\(0.0000\)</c:formatCode>
                <c:ptCount val="12"/>
                <c:pt idx="0">
                  <c:v>0.12433975321714699</c:v>
                </c:pt>
                <c:pt idx="1">
                  <c:v>0.14266350632283178</c:v>
                </c:pt>
                <c:pt idx="2">
                  <c:v>0.1734212347502313</c:v>
                </c:pt>
                <c:pt idx="3">
                  <c:v>0.25718696323336188</c:v>
                </c:pt>
                <c:pt idx="4">
                  <c:v>0.23951762988145159</c:v>
                </c:pt>
                <c:pt idx="5">
                  <c:v>0.28663585215321247</c:v>
                </c:pt>
                <c:pt idx="6">
                  <c:v>0.34815130900801156</c:v>
                </c:pt>
                <c:pt idx="7">
                  <c:v>0.38218113620428334</c:v>
                </c:pt>
                <c:pt idx="8">
                  <c:v>0.43518913626001438</c:v>
                </c:pt>
                <c:pt idx="9">
                  <c:v>0.62758854386970508</c:v>
                </c:pt>
                <c:pt idx="10">
                  <c:v>0.5425139758790255</c:v>
                </c:pt>
                <c:pt idx="11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AF-444C-AA8C-6AEADFF6D890}"/>
            </c:ext>
          </c:extLst>
        </c:ser>
        <c:ser>
          <c:idx val="7"/>
          <c:order val="6"/>
          <c:tx>
            <c:strRef>
              <c:f>実測によるｆの計算!$P$37</c:f>
              <c:strCache>
                <c:ptCount val="1"/>
                <c:pt idx="0">
                  <c:v>CのfCi値Φ9.5pipe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2">
                    <a:tint val="77000"/>
                    <a:alpha val="95000"/>
                  </a:schemeClr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実測によるｆの計算!$P$38:$P$49</c:f>
              <c:numCache>
                <c:formatCode>0.0000_);[Red]\(0.0000\)</c:formatCode>
                <c:ptCount val="12"/>
                <c:pt idx="0">
                  <c:v>5.5493749869158261E-2</c:v>
                </c:pt>
                <c:pt idx="1">
                  <c:v>9.9290337899536341E-2</c:v>
                </c:pt>
                <c:pt idx="2">
                  <c:v>0.13242780162384379</c:v>
                </c:pt>
                <c:pt idx="3">
                  <c:v>0.19101066776772505</c:v>
                </c:pt>
                <c:pt idx="4">
                  <c:v>0.19186111597684227</c:v>
                </c:pt>
                <c:pt idx="5">
                  <c:v>0.23661325855698867</c:v>
                </c:pt>
                <c:pt idx="6">
                  <c:v>0.30210324346886408</c:v>
                </c:pt>
                <c:pt idx="7">
                  <c:v>0.33363275509754392</c:v>
                </c:pt>
                <c:pt idx="8">
                  <c:v>0.38626753897811739</c:v>
                </c:pt>
                <c:pt idx="9">
                  <c:v>0.59420858588525605</c:v>
                </c:pt>
                <c:pt idx="10">
                  <c:v>0.49851928098564063</c:v>
                </c:pt>
                <c:pt idx="11">
                  <c:v>0.91529325931178362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AF-444C-AA8C-6AEADFF6D890}"/>
            </c:ext>
          </c:extLst>
        </c:ser>
        <c:ser>
          <c:idx val="3"/>
          <c:order val="7"/>
          <c:tx>
            <c:strRef>
              <c:f>実測によるｆの計算!$M$27</c:f>
              <c:strCache>
                <c:ptCount val="1"/>
                <c:pt idx="0">
                  <c:v>LのfLi値Φ8Solid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実測によるｆの計算!$M$28:$M$36</c:f>
              <c:numCache>
                <c:formatCode>0.0000_);[Red]\(0.0000\)</c:formatCode>
                <c:ptCount val="9"/>
                <c:pt idx="0">
                  <c:v>0.159954657404973</c:v>
                </c:pt>
                <c:pt idx="1">
                  <c:v>0.21034037448753951</c:v>
                </c:pt>
                <c:pt idx="2">
                  <c:v>0.31351112851374707</c:v>
                </c:pt>
                <c:pt idx="3">
                  <c:v>0.34390251342069195</c:v>
                </c:pt>
                <c:pt idx="4">
                  <c:v>0.42148052226210381</c:v>
                </c:pt>
                <c:pt idx="5">
                  <c:v>0.43027802841937735</c:v>
                </c:pt>
                <c:pt idx="6">
                  <c:v>0.43987530786367579</c:v>
                </c:pt>
                <c:pt idx="7">
                  <c:v>0.50305739753864009</c:v>
                </c:pt>
                <c:pt idx="8">
                  <c:v>0.70779935901700552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AF-444C-AA8C-6AEADFF6D890}"/>
            </c:ext>
          </c:extLst>
        </c:ser>
        <c:ser>
          <c:idx val="4"/>
          <c:order val="8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AF-444C-AA8C-6AEADFF6D890}"/>
            </c:ext>
          </c:extLst>
        </c:ser>
        <c:ser>
          <c:idx val="0"/>
          <c:order val="9"/>
          <c:tx>
            <c:strRef>
              <c:f>実測によるｆの計算!$M$11</c:f>
              <c:strCache>
                <c:ptCount val="1"/>
                <c:pt idx="0">
                  <c:v>LのfLi値Φ5Solid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実測によるｆの計算!$M$12:$M$26</c:f>
              <c:numCache>
                <c:formatCode>0.0000_);[Red]\(0.0000\)</c:formatCode>
                <c:ptCount val="15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3AF-444C-AA8C-6AEADFF6D890}"/>
            </c:ext>
          </c:extLst>
        </c:ser>
        <c:ser>
          <c:idx val="1"/>
          <c:order val="10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3AF-444C-AA8C-6AEADFF6D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Function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  <c:spPr>
        <a:solidFill>
          <a:schemeClr val="accent3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42659097477068758"/>
          <c:y val="0.44107532013043826"/>
          <c:w val="0.5107459531359485"/>
          <c:h val="0.41942946525623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5540990337102"/>
          <c:y val="0.10678210678210677"/>
          <c:w val="0.85117157143066613"/>
          <c:h val="0.77084182658985811"/>
        </c:manualLayout>
      </c:layout>
      <c:scatterChart>
        <c:scatterStyle val="lineMarker"/>
        <c:varyColors val="0"/>
        <c:ser>
          <c:idx val="2"/>
          <c:order val="0"/>
          <c:tx>
            <c:strRef>
              <c:f>'f1&amp;f2&amp;f3'!$L$1</c:f>
              <c:strCache>
                <c:ptCount val="1"/>
                <c:pt idx="0">
                  <c:v>f1(D/a)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'f1&amp;f2&amp;f3'!$L$2:$L$101</c:f>
              <c:numCache>
                <c:formatCode>General</c:formatCode>
                <c:ptCount val="100"/>
                <c:pt idx="0">
                  <c:v>0.22066742954982663</c:v>
                </c:pt>
                <c:pt idx="1">
                  <c:v>0.22095375098991607</c:v>
                </c:pt>
                <c:pt idx="2">
                  <c:v>0.22380288883401458</c:v>
                </c:pt>
                <c:pt idx="3">
                  <c:v>0.23918316966564812</c:v>
                </c:pt>
                <c:pt idx="4">
                  <c:v>0.25385442475265002</c:v>
                </c:pt>
                <c:pt idx="5">
                  <c:v>0.26787915508924687</c:v>
                </c:pt>
                <c:pt idx="6">
                  <c:v>0.28131194512399416</c:v>
                </c:pt>
                <c:pt idx="7">
                  <c:v>0.29420074574824717</c:v>
                </c:pt>
                <c:pt idx="8">
                  <c:v>0.30658790746547565</c:v>
                </c:pt>
                <c:pt idx="9">
                  <c:v>0.31851101993268199</c:v>
                </c:pt>
                <c:pt idx="10">
                  <c:v>0.33000359985097927</c:v>
                </c:pt>
                <c:pt idx="11">
                  <c:v>0.34109565893456223</c:v>
                </c:pt>
                <c:pt idx="12">
                  <c:v>0.35181417620258254</c:v>
                </c:pt>
                <c:pt idx="13">
                  <c:v>0.36218349330592792</c:v>
                </c:pt>
                <c:pt idx="14">
                  <c:v>0.37222564746581766</c:v>
                </c:pt>
                <c:pt idx="15">
                  <c:v>0.38196065347849523</c:v>
                </c:pt>
                <c:pt idx="16">
                  <c:v>0.39140674385950214</c:v>
                </c:pt>
                <c:pt idx="17">
                  <c:v>0.40058057436950156</c:v>
                </c:pt>
                <c:pt idx="18">
                  <c:v>0.40949740074279489</c:v>
                </c:pt>
                <c:pt idx="19">
                  <c:v>0.41817123132876793</c:v>
                </c:pt>
                <c:pt idx="20">
                  <c:v>0.42661495948146699</c:v>
                </c:pt>
                <c:pt idx="21">
                  <c:v>0.43484047883845922</c:v>
                </c:pt>
                <c:pt idx="22">
                  <c:v>0.44285878407601909</c:v>
                </c:pt>
                <c:pt idx="23">
                  <c:v>0.45068005928253846</c:v>
                </c:pt>
                <c:pt idx="24">
                  <c:v>0.45831375573235733</c:v>
                </c:pt>
                <c:pt idx="25">
                  <c:v>0.46576866054993032</c:v>
                </c:pt>
                <c:pt idx="26">
                  <c:v>0.47305295751549614</c:v>
                </c:pt>
                <c:pt idx="27">
                  <c:v>0.47876270497946799</c:v>
                </c:pt>
                <c:pt idx="28">
                  <c:v>0.48017428106741139</c:v>
                </c:pt>
                <c:pt idx="29">
                  <c:v>0.48713976439463491</c:v>
                </c:pt>
                <c:pt idx="30">
                  <c:v>0.49395608237887373</c:v>
                </c:pt>
                <c:pt idx="31">
                  <c:v>0.50062949003441071</c:v>
                </c:pt>
                <c:pt idx="32">
                  <c:v>0.50716585700046013</c:v>
                </c:pt>
                <c:pt idx="33">
                  <c:v>0.51357069856272597</c:v>
                </c:pt>
                <c:pt idx="34">
                  <c:v>0.51984920361500897</c:v>
                </c:pt>
                <c:pt idx="35">
                  <c:v>0.52600625991606331</c:v>
                </c:pt>
                <c:pt idx="36">
                  <c:v>0.53204647694971419</c:v>
                </c:pt>
                <c:pt idx="37">
                  <c:v>0.53797420665608542</c:v>
                </c:pt>
                <c:pt idx="38">
                  <c:v>0.54379356226750086</c:v>
                </c:pt>
                <c:pt idx="39">
                  <c:v>0.54950843545326555</c:v>
                </c:pt>
                <c:pt idx="40">
                  <c:v>0.55512251195231566</c:v>
                </c:pt>
                <c:pt idx="41">
                  <c:v>0.56063928585100553</c:v>
                </c:pt>
                <c:pt idx="42">
                  <c:v>0.56606207264454511</c:v>
                </c:pt>
                <c:pt idx="43">
                  <c:v>0.57139402120435434</c:v>
                </c:pt>
                <c:pt idx="44">
                  <c:v>0.57663812475949849</c:v>
                </c:pt>
                <c:pt idx="45">
                  <c:v>0.58179723098809666</c:v>
                </c:pt>
                <c:pt idx="46">
                  <c:v>0.58687405130388559</c:v>
                </c:pt>
                <c:pt idx="47">
                  <c:v>0.59187116941376061</c:v>
                </c:pt>
                <c:pt idx="48">
                  <c:v>0.59679104921390913</c:v>
                </c:pt>
                <c:pt idx="49">
                  <c:v>0.60163604208494947</c:v>
                </c:pt>
                <c:pt idx="50">
                  <c:v>0.60640839364014221</c:v>
                </c:pt>
                <c:pt idx="51">
                  <c:v>0.61111024997515551</c:v>
                </c:pt>
                <c:pt idx="52">
                  <c:v>0.61574366346292086</c:v>
                </c:pt>
                <c:pt idx="53">
                  <c:v>0.62031059813274414</c:v>
                </c:pt>
                <c:pt idx="54">
                  <c:v>0.62481293466896004</c:v>
                </c:pt>
                <c:pt idx="55">
                  <c:v>0.62925247506096893</c:v>
                </c:pt>
                <c:pt idx="56">
                  <c:v>0.63363094693343391</c:v>
                </c:pt>
                <c:pt idx="57">
                  <c:v>0.63795000758267628</c:v>
                </c:pt>
                <c:pt idx="58">
                  <c:v>0.64849801996168754</c:v>
                </c:pt>
                <c:pt idx="59">
                  <c:v>0.65870767919631779</c:v>
                </c:pt>
                <c:pt idx="60">
                  <c:v>0.66860001931560908</c:v>
                </c:pt>
                <c:pt idx="61">
                  <c:v>0.67819417193367137</c:v>
                </c:pt>
                <c:pt idx="62">
                  <c:v>0.68750758896906639</c:v>
                </c:pt>
                <c:pt idx="63">
                  <c:v>0.69655623369612385</c:v>
                </c:pt>
                <c:pt idx="64">
                  <c:v>0.70535474538250387</c:v>
                </c:pt>
                <c:pt idx="65">
                  <c:v>0.71391658177754469</c:v>
                </c:pt>
                <c:pt idx="66">
                  <c:v>0.72225414293366774</c:v>
                </c:pt>
                <c:pt idx="67">
                  <c:v>0.73037887922066291</c:v>
                </c:pt>
                <c:pt idx="68">
                  <c:v>0.73830138589422767</c:v>
                </c:pt>
                <c:pt idx="69">
                  <c:v>0.74603148617855397</c:v>
                </c:pt>
                <c:pt idx="70">
                  <c:v>0.75357830449739294</c:v>
                </c:pt>
                <c:pt idx="71">
                  <c:v>0.76095033122295608</c:v>
                </c:pt>
                <c:pt idx="72">
                  <c:v>0.76815548009497348</c:v>
                </c:pt>
                <c:pt idx="73">
                  <c:v>0.77520113928362178</c:v>
                </c:pt>
                <c:pt idx="74">
                  <c:v>0.782094216922397</c:v>
                </c:pt>
                <c:pt idx="75">
                  <c:v>0.78884118181439822</c:v>
                </c:pt>
                <c:pt idx="76">
                  <c:v>0.79544809991325305</c:v>
                </c:pt>
                <c:pt idx="77">
                  <c:v>0.80192066709431697</c:v>
                </c:pt>
                <c:pt idx="78">
                  <c:v>0.80826423865982322</c:v>
                </c:pt>
                <c:pt idx="79">
                  <c:v>0.81448385596096529</c:v>
                </c:pt>
                <c:pt idx="80">
                  <c:v>0.82058427046850324</c:v>
                </c:pt>
                <c:pt idx="81">
                  <c:v>0.82656996557982154</c:v>
                </c:pt>
                <c:pt idx="82">
                  <c:v>0.83244517641316496</c:v>
                </c:pt>
                <c:pt idx="83">
                  <c:v>0.83821390780795813</c:v>
                </c:pt>
                <c:pt idx="84">
                  <c:v>0.84387995072283939</c:v>
                </c:pt>
                <c:pt idx="85">
                  <c:v>0.84944689719956668</c:v>
                </c:pt>
                <c:pt idx="86">
                  <c:v>0.85491815404072546</c:v>
                </c:pt>
                <c:pt idx="87">
                  <c:v>0.86029695533166162</c:v>
                </c:pt>
                <c:pt idx="88">
                  <c:v>0.86558637392189119</c:v>
                </c:pt>
                <c:pt idx="89">
                  <c:v>0.87078933196804797</c:v>
                </c:pt>
                <c:pt idx="90">
                  <c:v>0.87590861062894287</c:v>
                </c:pt>
                <c:pt idx="91">
                  <c:v>0.88094685899326242</c:v>
                </c:pt>
                <c:pt idx="92">
                  <c:v>0.88590660231166318</c:v>
                </c:pt>
                <c:pt idx="93">
                  <c:v>0.89079024959729558</c:v>
                </c:pt>
                <c:pt idx="94">
                  <c:v>0.89560010065203177</c:v>
                </c:pt>
                <c:pt idx="95">
                  <c:v>0.90033835256969064</c:v>
                </c:pt>
                <c:pt idx="96">
                  <c:v>0.90500710576229404</c:v>
                </c:pt>
                <c:pt idx="97">
                  <c:v>0.90960836955072788</c:v>
                </c:pt>
                <c:pt idx="98">
                  <c:v>0.91414406735705112</c:v>
                </c:pt>
                <c:pt idx="99">
                  <c:v>0.91861604153203724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A5-4D68-A7CA-52F59AB114AC}"/>
            </c:ext>
          </c:extLst>
        </c:ser>
        <c:ser>
          <c:idx val="5"/>
          <c:order val="1"/>
          <c:tx>
            <c:strRef>
              <c:f>'f1&amp;f2&amp;f3'!$M$1</c:f>
              <c:strCache>
                <c:ptCount val="1"/>
                <c:pt idx="0">
                  <c:v>f2(D/a)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'f1&amp;f2&amp;f3'!$M$2:$M$101</c:f>
              <c:numCache>
                <c:formatCode>General</c:formatCode>
                <c:ptCount val="100"/>
                <c:pt idx="0">
                  <c:v>0.25815539778147556</c:v>
                </c:pt>
                <c:pt idx="1">
                  <c:v>0.25840992127028489</c:v>
                </c:pt>
                <c:pt idx="2">
                  <c:v>0.26094402485840307</c:v>
                </c:pt>
                <c:pt idx="3">
                  <c:v>0.2746664034119905</c:v>
                </c:pt>
                <c:pt idx="4">
                  <c:v>0.28782157661549979</c:v>
                </c:pt>
                <c:pt idx="5">
                  <c:v>0.30045457924933672</c:v>
                </c:pt>
                <c:pt idx="6">
                  <c:v>0.31260528677706506</c:v>
                </c:pt>
                <c:pt idx="7">
                  <c:v>0.3243091745312825</c:v>
                </c:pt>
                <c:pt idx="8">
                  <c:v>0.33559794219877698</c:v>
                </c:pt>
                <c:pt idx="9">
                  <c:v>0.34650003130442286</c:v>
                </c:pt>
                <c:pt idx="10">
                  <c:v>0.3570410569675232</c:v>
                </c:pt>
                <c:pt idx="11">
                  <c:v>0.36724417042765189</c:v>
                </c:pt>
                <c:pt idx="12">
                  <c:v>0.37713036524813048</c:v>
                </c:pt>
                <c:pt idx="13">
                  <c:v>0.38671873738182772</c:v>
                </c:pt>
                <c:pt idx="14">
                  <c:v>0.39602670719805572</c:v>
                </c:pt>
                <c:pt idx="15">
                  <c:v>0.40507020995781534</c:v>
                </c:pt>
                <c:pt idx="16">
                  <c:v>0.4138638599694946</c:v>
                </c:pt>
                <c:pt idx="17">
                  <c:v>0.42242109267206085</c:v>
                </c:pt>
                <c:pt idx="18">
                  <c:v>0.43075428811414229</c:v>
                </c:pt>
                <c:pt idx="19">
                  <c:v>0.43887487867773983</c:v>
                </c:pt>
                <c:pt idx="20">
                  <c:v>0.44679344339903765</c:v>
                </c:pt>
                <c:pt idx="21">
                  <c:v>0.4545197908389168</c:v>
                </c:pt>
                <c:pt idx="22">
                  <c:v>0.46206303213175098</c:v>
                </c:pt>
                <c:pt idx="23">
                  <c:v>0.46943164557707268</c:v>
                </c:pt>
                <c:pt idx="24">
                  <c:v>0.47663353392250324</c:v>
                </c:pt>
                <c:pt idx="25">
                  <c:v>0.48367607530843199</c:v>
                </c:pt>
                <c:pt idx="26">
                  <c:v>0.49056616869783398</c:v>
                </c:pt>
                <c:pt idx="27">
                  <c:v>0.49597283602828329</c:v>
                </c:pt>
                <c:pt idx="28">
                  <c:v>0.49731027449246457</c:v>
                </c:pt>
                <c:pt idx="29">
                  <c:v>0.50391445093479892</c:v>
                </c:pt>
                <c:pt idx="30">
                  <c:v>0.51038438680978049</c:v>
                </c:pt>
                <c:pt idx="31">
                  <c:v>0.51672543088874201</c:v>
                </c:pt>
                <c:pt idx="32">
                  <c:v>0.52294261849736701</c:v>
                </c:pt>
                <c:pt idx="33">
                  <c:v>0.5290406955383361</c:v>
                </c:pt>
                <c:pt idx="34">
                  <c:v>0.53502414025578637</c:v>
                </c:pt>
                <c:pt idx="35">
                  <c:v>0.54089718299162093</c:v>
                </c:pt>
                <c:pt idx="36">
                  <c:v>0.54666382415198966</c:v>
                </c:pt>
                <c:pt idx="37">
                  <c:v>0.55232785057506362</c:v>
                </c:pt>
                <c:pt idx="38">
                  <c:v>0.55789285046783155</c:v>
                </c:pt>
                <c:pt idx="39">
                  <c:v>0.5633622270594667</c:v>
                </c:pt>
                <c:pt idx="40">
                  <c:v>0.5687392111013676</c:v>
                </c:pt>
                <c:pt idx="41">
                  <c:v>0.5740268723288392</c:v>
                </c:pt>
                <c:pt idx="42">
                  <c:v>0.57922812998623097</c:v>
                </c:pt>
                <c:pt idx="43">
                  <c:v>0.58434576250588988</c:v>
                </c:pt>
                <c:pt idx="44">
                  <c:v>0.5893824164212732</c:v>
                </c:pt>
                <c:pt idx="45">
                  <c:v>0.59434061458580556</c:v>
                </c:pt>
                <c:pt idx="46">
                  <c:v>0.59922276376137873</c:v>
                </c:pt>
                <c:pt idx="47">
                  <c:v>0.60403116163363368</c:v>
                </c:pt>
                <c:pt idx="48">
                  <c:v>0.60876800330521286</c:v>
                </c:pt>
                <c:pt idx="49">
                  <c:v>0.61343538731291336</c:v>
                </c:pt>
                <c:pt idx="50">
                  <c:v>0.61803532121002813</c:v>
                </c:pt>
                <c:pt idx="51">
                  <c:v>0.62256972675104294</c:v>
                </c:pt>
                <c:pt idx="52">
                  <c:v>0.62704044471220144</c:v>
                </c:pt>
                <c:pt idx="53">
                  <c:v>0.63144923937820385</c:v>
                </c:pt>
                <c:pt idx="54">
                  <c:v>0.6357978027224066</c:v>
                </c:pt>
                <c:pt idx="55">
                  <c:v>0.6400877583053115</c:v>
                </c:pt>
                <c:pt idx="56">
                  <c:v>0.644320664913823</c:v>
                </c:pt>
                <c:pt idx="57">
                  <c:v>0.64849801996168754</c:v>
                </c:pt>
                <c:pt idx="58">
                  <c:v>0.65870767919631779</c:v>
                </c:pt>
                <c:pt idx="59">
                  <c:v>0.66860001931560908</c:v>
                </c:pt>
                <c:pt idx="60">
                  <c:v>0.67819417193367137</c:v>
                </c:pt>
                <c:pt idx="61">
                  <c:v>0.68750758896906639</c:v>
                </c:pt>
                <c:pt idx="62">
                  <c:v>0.69655623369612385</c:v>
                </c:pt>
                <c:pt idx="63">
                  <c:v>0.70535474538250387</c:v>
                </c:pt>
                <c:pt idx="64">
                  <c:v>0.71391658177754469</c:v>
                </c:pt>
                <c:pt idx="65">
                  <c:v>0.72225414293366774</c:v>
                </c:pt>
                <c:pt idx="66">
                  <c:v>0.73037887922066291</c:v>
                </c:pt>
                <c:pt idx="67">
                  <c:v>0.73830138589422767</c:v>
                </c:pt>
                <c:pt idx="68">
                  <c:v>0.74603148617855397</c:v>
                </c:pt>
                <c:pt idx="69">
                  <c:v>0.75357830449739294</c:v>
                </c:pt>
                <c:pt idx="70">
                  <c:v>0.76095033122295608</c:v>
                </c:pt>
                <c:pt idx="71">
                  <c:v>0.76815548009497348</c:v>
                </c:pt>
                <c:pt idx="72">
                  <c:v>0.77520113928362178</c:v>
                </c:pt>
                <c:pt idx="73">
                  <c:v>0.782094216922397</c:v>
                </c:pt>
                <c:pt idx="74">
                  <c:v>0.78884118181439822</c:v>
                </c:pt>
                <c:pt idx="75">
                  <c:v>0.79544809991325305</c:v>
                </c:pt>
                <c:pt idx="76">
                  <c:v>0.80192066709431697</c:v>
                </c:pt>
                <c:pt idx="77">
                  <c:v>0.80826423865982322</c:v>
                </c:pt>
                <c:pt idx="78">
                  <c:v>0.81448385596096529</c:v>
                </c:pt>
                <c:pt idx="79">
                  <c:v>0.82058427046850324</c:v>
                </c:pt>
                <c:pt idx="80">
                  <c:v>0.82656996557982154</c:v>
                </c:pt>
                <c:pt idx="81">
                  <c:v>0.83244517641316496</c:v>
                </c:pt>
                <c:pt idx="82">
                  <c:v>0.83821390780795813</c:v>
                </c:pt>
                <c:pt idx="83">
                  <c:v>0.84387995072283939</c:v>
                </c:pt>
                <c:pt idx="84">
                  <c:v>0.84944689719956668</c:v>
                </c:pt>
                <c:pt idx="85">
                  <c:v>0.85491815404072546</c:v>
                </c:pt>
                <c:pt idx="86">
                  <c:v>0.86029695533166162</c:v>
                </c:pt>
                <c:pt idx="87">
                  <c:v>0.86558637392189119</c:v>
                </c:pt>
                <c:pt idx="88">
                  <c:v>0.87078933196804797</c:v>
                </c:pt>
                <c:pt idx="89">
                  <c:v>0.87590861062894287</c:v>
                </c:pt>
                <c:pt idx="90">
                  <c:v>0.88094685899326242</c:v>
                </c:pt>
                <c:pt idx="91">
                  <c:v>0.88590660231166318</c:v>
                </c:pt>
                <c:pt idx="92">
                  <c:v>0.89079024959729558</c:v>
                </c:pt>
                <c:pt idx="93">
                  <c:v>0.89560010065203177</c:v>
                </c:pt>
                <c:pt idx="94">
                  <c:v>0.90033835256969064</c:v>
                </c:pt>
                <c:pt idx="95">
                  <c:v>0.90500710576229404</c:v>
                </c:pt>
                <c:pt idx="96">
                  <c:v>0.90960836955072788</c:v>
                </c:pt>
                <c:pt idx="97">
                  <c:v>0.91414406735705112</c:v>
                </c:pt>
                <c:pt idx="98">
                  <c:v>0.91861604153203724</c:v>
                </c:pt>
                <c:pt idx="99">
                  <c:v>0.9230260578482723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A5-4D68-A7CA-52F59AB114AC}"/>
            </c:ext>
          </c:extLst>
        </c:ser>
        <c:ser>
          <c:idx val="8"/>
          <c:order val="2"/>
          <c:tx>
            <c:strRef>
              <c:f>'f1&amp;f2&amp;f3'!$N$1</c:f>
              <c:strCache>
                <c:ptCount val="1"/>
                <c:pt idx="0">
                  <c:v>f3(a,D)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'f1&amp;f2&amp;f3'!$N$2:$N$101</c:f>
              <c:numCache>
                <c:formatCode>General</c:formatCode>
                <c:ptCount val="100"/>
                <c:pt idx="0">
                  <c:v>4.5015440684494949E-3</c:v>
                </c:pt>
                <c:pt idx="1">
                  <c:v>1.4234064864268585E-2</c:v>
                </c:pt>
                <c:pt idx="2">
                  <c:v>4.4978386782317428E-2</c:v>
                </c:pt>
                <c:pt idx="3">
                  <c:v>0.10972176287436908</c:v>
                </c:pt>
                <c:pt idx="4">
                  <c:v>0.14796478564084573</c:v>
                </c:pt>
                <c:pt idx="5">
                  <c:v>0.17774494600437143</c:v>
                </c:pt>
                <c:pt idx="6">
                  <c:v>0.20283895782158715</c:v>
                </c:pt>
                <c:pt idx="7">
                  <c:v>0.22483347492608688</c:v>
                </c:pt>
                <c:pt idx="8">
                  <c:v>0.2445765516601246</c:v>
                </c:pt>
                <c:pt idx="9">
                  <c:v>0.26258566931366972</c:v>
                </c:pt>
                <c:pt idx="10">
                  <c:v>0.27920469156344285</c:v>
                </c:pt>
                <c:pt idx="11">
                  <c:v>0.29467619956494667</c:v>
                </c:pt>
                <c:pt idx="12">
                  <c:v>0.30917909540773447</c:v>
                </c:pt>
                <c:pt idx="13">
                  <c:v>0.32284992485205777</c:v>
                </c:pt>
                <c:pt idx="14">
                  <c:v>0.33579579299544599</c:v>
                </c:pt>
                <c:pt idx="15">
                  <c:v>0.34810260493903739</c:v>
                </c:pt>
                <c:pt idx="16">
                  <c:v>0.35984054955153155</c:v>
                </c:pt>
                <c:pt idx="17">
                  <c:v>0.37106787784673373</c:v>
                </c:pt>
                <c:pt idx="18">
                  <c:v>0.38183358367107867</c:v>
                </c:pt>
                <c:pt idx="19">
                  <c:v>0.39217935372369872</c:v>
                </c:pt>
                <c:pt idx="20">
                  <c:v>0.40214101701695254</c:v>
                </c:pt>
                <c:pt idx="21">
                  <c:v>0.4117496427568475</c:v>
                </c:pt>
                <c:pt idx="22">
                  <c:v>0.42103238583058805</c:v>
                </c:pt>
                <c:pt idx="23">
                  <c:v>0.4300131475778261</c:v>
                </c:pt>
                <c:pt idx="24">
                  <c:v>0.43871309903583877</c:v>
                </c:pt>
                <c:pt idx="25">
                  <c:v>0.44715110020733106</c:v>
                </c:pt>
                <c:pt idx="26">
                  <c:v>0.45534403961962705</c:v>
                </c:pt>
                <c:pt idx="27">
                  <c:v>0.46173220839597295</c:v>
                </c:pt>
                <c:pt idx="28">
                  <c:v>0.46330711200860392</c:v>
                </c:pt>
                <c:pt idx="29">
                  <c:v>0.47105404741967899</c:v>
                </c:pt>
                <c:pt idx="30">
                  <c:v>0.47859730176283044</c:v>
                </c:pt>
                <c:pt idx="31">
                  <c:v>0.48594821649109265</c:v>
                </c:pt>
                <c:pt idx="32">
                  <c:v>0.49311715332719097</c:v>
                </c:pt>
                <c:pt idx="33">
                  <c:v>0.50011360866142374</c:v>
                </c:pt>
                <c:pt idx="34">
                  <c:v>0.50694631126200917</c:v>
                </c:pt>
                <c:pt idx="35">
                  <c:v>0.5136233061906389</c:v>
                </c:pt>
                <c:pt idx="36">
                  <c:v>0.52015202723989373</c:v>
                </c:pt>
                <c:pt idx="37">
                  <c:v>0.52653935976177124</c:v>
                </c:pt>
                <c:pt idx="38">
                  <c:v>0.53279169540617421</c:v>
                </c:pt>
                <c:pt idx="39">
                  <c:v>0.53891498001161964</c:v>
                </c:pt>
                <c:pt idx="40">
                  <c:v>0.54491475567048442</c:v>
                </c:pt>
                <c:pt idx="41">
                  <c:v>0.55079619781499001</c:v>
                </c:pt>
                <c:pt idx="42">
                  <c:v>0.55656414802818999</c:v>
                </c:pt>
                <c:pt idx="43">
                  <c:v>0.56222314316912303</c:v>
                </c:pt>
                <c:pt idx="44">
                  <c:v>0.56777744130740904</c:v>
                </c:pt>
                <c:pt idx="45">
                  <c:v>0.57323104488557153</c:v>
                </c:pt>
                <c:pt idx="46">
                  <c:v>0.57858772146388926</c:v>
                </c:pt>
                <c:pt idx="47">
                  <c:v>0.58385102234998865</c:v>
                </c:pt>
                <c:pt idx="48">
                  <c:v>0.58902429937161105</c:v>
                </c:pt>
                <c:pt idx="49">
                  <c:v>0.59411072001438325</c:v>
                </c:pt>
                <c:pt idx="50">
                  <c:v>0.59911328111568596</c:v>
                </c:pt>
                <c:pt idx="51">
                  <c:v>0.60403482127979868</c:v>
                </c:pt>
                <c:pt idx="52">
                  <c:v>0.60887803215756731</c:v>
                </c:pt>
                <c:pt idx="53">
                  <c:v>0.61364546871520875</c:v>
                </c:pt>
                <c:pt idx="54">
                  <c:v>0.61833955860098044</c:v>
                </c:pt>
                <c:pt idx="55">
                  <c:v>0.62296261070485681</c:v>
                </c:pt>
                <c:pt idx="56">
                  <c:v>0.62751682299469136</c:v>
                </c:pt>
                <c:pt idx="57">
                  <c:v>0.6320042897023046</c:v>
                </c:pt>
                <c:pt idx="58">
                  <c:v>0.6429438277823013</c:v>
                </c:pt>
                <c:pt idx="59">
                  <c:v>0.6535072652186863</c:v>
                </c:pt>
                <c:pt idx="60">
                  <c:v>0.66372037382834459</c:v>
                </c:pt>
                <c:pt idx="61">
                  <c:v>0.67360629703479336</c:v>
                </c:pt>
                <c:pt idx="62">
                  <c:v>0.68318590300192528</c:v>
                </c:pt>
                <c:pt idx="63">
                  <c:v>0.69247807939044859</c:v>
                </c:pt>
                <c:pt idx="64">
                  <c:v>0.70149998110198786</c:v>
                </c:pt>
                <c:pt idx="65">
                  <c:v>0.71026723984833695</c:v>
                </c:pt>
                <c:pt idx="66">
                  <c:v>0.71879414248385054</c:v>
                </c:pt>
                <c:pt idx="67">
                  <c:v>0.72709378359602261</c:v>
                </c:pt>
                <c:pt idx="68">
                  <c:v>0.7351781967422617</c:v>
                </c:pt>
                <c:pt idx="69">
                  <c:v>0.7430584678636637</c:v>
                </c:pt>
                <c:pt idx="70">
                  <c:v>0.75074483373710466</c:v>
                </c:pt>
                <c:pt idx="71">
                  <c:v>0.75824676779990563</c:v>
                </c:pt>
                <c:pt idx="72">
                  <c:v>0.76557305526322983</c:v>
                </c:pt>
                <c:pt idx="73">
                  <c:v>0.77273185909640307</c:v>
                </c:pt>
                <c:pt idx="74">
                  <c:v>0.77973077819578662</c:v>
                </c:pt>
                <c:pt idx="75">
                  <c:v>0.78657689883453219</c:v>
                </c:pt>
                <c:pt idx="76">
                  <c:v>0.79327684031267987</c:v>
                </c:pt>
                <c:pt idx="77">
                  <c:v>0.79983679558231158</c:v>
                </c:pt>
                <c:pt idx="78">
                  <c:v>0.80626256750337477</c:v>
                </c:pt>
                <c:pt idx="79">
                  <c:v>0.81255960128731386</c:v>
                </c:pt>
                <c:pt idx="80">
                  <c:v>0.8187330136038482</c:v>
                </c:pt>
                <c:pt idx="81">
                  <c:v>0.8247876187579527</c:v>
                </c:pt>
                <c:pt idx="82">
                  <c:v>0.830727952286897</c:v>
                </c:pt>
                <c:pt idx="83">
                  <c:v>0.83655829227904388</c:v>
                </c:pt>
                <c:pt idx="84">
                  <c:v>0.84228267867544415</c:v>
                </c:pt>
                <c:pt idx="85">
                  <c:v>0.84790493078077744</c:v>
                </c:pt>
                <c:pt idx="86">
                  <c:v>0.85342866318084931</c:v>
                </c:pt>
                <c:pt idx="87">
                  <c:v>0.8588573002388018</c:v>
                </c:pt>
                <c:pt idx="88">
                  <c:v>0.8641940893207376</c:v>
                </c:pt>
                <c:pt idx="89">
                  <c:v>0.86944211288302164</c:v>
                </c:pt>
                <c:pt idx="90">
                  <c:v>0.87460429953763086</c:v>
                </c:pt>
                <c:pt idx="91">
                  <c:v>0.87968343419819861</c:v>
                </c:pt>
                <c:pt idx="92">
                  <c:v>0.88468216739749206</c:v>
                </c:pt>
                <c:pt idx="93">
                  <c:v>0.8896030238567223</c:v>
                </c:pt>
                <c:pt idx="94">
                  <c:v>0.89444841037808098</c:v>
                </c:pt>
                <c:pt idx="95">
                  <c:v>0.89922062312402362</c:v>
                </c:pt>
                <c:pt idx="96">
                  <c:v>0.90392185433994143</c:v>
                </c:pt>
                <c:pt idx="97">
                  <c:v>0.90855419857080977</c:v>
                </c:pt>
                <c:pt idx="98">
                  <c:v>0.91311965841710174</c:v>
                </c:pt>
                <c:pt idx="99">
                  <c:v>0.91762014987056006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A5-4D68-A7CA-52F59AB114AC}"/>
            </c:ext>
          </c:extLst>
        </c:ser>
        <c:ser>
          <c:idx val="9"/>
          <c:order val="3"/>
          <c:tx>
            <c:strRef>
              <c:f>'f1&amp;f2&amp;f3'!$O$1</c:f>
              <c:strCache>
                <c:ptCount val="1"/>
                <c:pt idx="0">
                  <c:v>fpmax(D/a)</c:v>
                </c:pt>
              </c:strCache>
            </c:strRef>
          </c:tx>
          <c:spPr>
            <a:ln w="38100">
              <a:solidFill>
                <a:schemeClr val="accent6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'f1&amp;f2&amp;f3'!$O$2:$O$101</c:f>
              <c:numCache>
                <c:formatCode>General</c:formatCode>
                <c:ptCount val="100"/>
                <c:pt idx="0">
                  <c:v>0.40330204608418863</c:v>
                </c:pt>
                <c:pt idx="1">
                  <c:v>0.40356351369769478</c:v>
                </c:pt>
                <c:pt idx="2">
                  <c:v>0.4061664446412393</c:v>
                </c:pt>
                <c:pt idx="3">
                  <c:v>0.42025191290930947</c:v>
                </c:pt>
                <c:pt idx="4">
                  <c:v>0.43374041102112409</c:v>
                </c:pt>
                <c:pt idx="5">
                  <c:v>0.44668048982828812</c:v>
                </c:pt>
                <c:pt idx="6">
                  <c:v>0.45911500802558419</c:v>
                </c:pt>
                <c:pt idx="7">
                  <c:v>0.47108198859220141</c:v>
                </c:pt>
                <c:pt idx="8">
                  <c:v>0.48261531998014001</c:v>
                </c:pt>
                <c:pt idx="9">
                  <c:v>0.49374533464397424</c:v>
                </c:pt>
                <c:pt idx="10">
                  <c:v>0.50449928979192915</c:v>
                </c:pt>
                <c:pt idx="11">
                  <c:v>0.51490176954252598</c:v>
                </c:pt>
                <c:pt idx="12">
                  <c:v>0.52497502341845459</c:v>
                </c:pt>
                <c:pt idx="13">
                  <c:v>0.53473925290108837</c:v>
                </c:pt>
                <c:pt idx="14">
                  <c:v>0.5442128553252209</c:v>
                </c:pt>
                <c:pt idx="15">
                  <c:v>0.55341263251517214</c:v>
                </c:pt>
                <c:pt idx="16">
                  <c:v>0.56235397010737487</c:v>
                </c:pt>
                <c:pt idx="17">
                  <c:v>0.57105099236693735</c:v>
                </c:pt>
                <c:pt idx="18">
                  <c:v>0.57951669641025416</c:v>
                </c:pt>
                <c:pt idx="19">
                  <c:v>0.58776306903598619</c:v>
                </c:pt>
                <c:pt idx="20">
                  <c:v>0.59580118880042088</c:v>
                </c:pt>
                <c:pt idx="21">
                  <c:v>0.60364131551856959</c:v>
                </c:pt>
                <c:pt idx="22">
                  <c:v>0.61129296900516483</c:v>
                </c:pt>
                <c:pt idx="23">
                  <c:v>0.6187649985715109</c:v>
                </c:pt>
                <c:pt idx="24">
                  <c:v>0.62606564455067859</c:v>
                </c:pt>
                <c:pt idx="25">
                  <c:v>0.63320259292374781</c:v>
                </c:pt>
                <c:pt idx="26">
                  <c:v>0.64018302395508719</c:v>
                </c:pt>
                <c:pt idx="27">
                  <c:v>0.64565920528548137</c:v>
                </c:pt>
                <c:pt idx="28">
                  <c:v>0.6470136556082251</c:v>
                </c:pt>
                <c:pt idx="29">
                  <c:v>0.65370078240037199</c:v>
                </c:pt>
                <c:pt idx="30">
                  <c:v>0.66025031025884662</c:v>
                </c:pt>
                <c:pt idx="31">
                  <c:v>0.66666778786314929</c:v>
                </c:pt>
                <c:pt idx="32">
                  <c:v>0.67295843488948759</c:v>
                </c:pt>
                <c:pt idx="33">
                  <c:v>0.6791271675180004</c:v>
                </c:pt>
                <c:pt idx="34">
                  <c:v>0.68517862151498177</c:v>
                </c:pt>
                <c:pt idx="35">
                  <c:v>0.69111717316160282</c:v>
                </c:pt>
                <c:pt idx="36">
                  <c:v>0.69694695826582398</c:v>
                </c:pt>
                <c:pt idx="37">
                  <c:v>0.70267188946437775</c:v>
                </c:pt>
                <c:pt idx="38">
                  <c:v>0.70829567199611687</c:v>
                </c:pt>
                <c:pt idx="39">
                  <c:v>0.71382181810598244</c:v>
                </c:pt>
                <c:pt idx="40">
                  <c:v>0.71925366021982373</c:v>
                </c:pt>
                <c:pt idx="41">
                  <c:v>0.72459436301382385</c:v>
                </c:pt>
                <c:pt idx="42">
                  <c:v>0.72984693448799287</c:v>
                </c:pt>
                <c:pt idx="43">
                  <c:v>0.73501423614074568</c:v>
                </c:pt>
                <c:pt idx="44">
                  <c:v>0.74009899233073406</c:v>
                </c:pt>
                <c:pt idx="45">
                  <c:v>0.74510379890261569</c:v>
                </c:pt>
                <c:pt idx="46">
                  <c:v>0.75003113114513242</c:v>
                </c:pt>
                <c:pt idx="47">
                  <c:v>0.75488335114257543</c:v>
                </c:pt>
                <c:pt idx="48">
                  <c:v>0.75966271457428947</c:v>
                </c:pt>
                <c:pt idx="49">
                  <c:v>0.76437137701121716</c:v>
                </c:pt>
                <c:pt idx="50">
                  <c:v>0.76901139975347221</c:v>
                </c:pt>
                <c:pt idx="51">
                  <c:v>0.77358475524851622</c:v>
                </c:pt>
                <c:pt idx="52">
                  <c:v>0.77809333212558385</c:v>
                </c:pt>
                <c:pt idx="53">
                  <c:v>0.7825389398785163</c:v>
                </c:pt>
                <c:pt idx="54">
                  <c:v>0.78692331322606401</c:v>
                </c:pt>
                <c:pt idx="55">
                  <c:v>0.79124811617595214</c:v>
                </c:pt>
                <c:pt idx="56">
                  <c:v>0.79551494581654081</c:v>
                </c:pt>
                <c:pt idx="57">
                  <c:v>0.79972533585769523</c:v>
                </c:pt>
                <c:pt idx="58">
                  <c:v>0.81001391899485586</c:v>
                </c:pt>
                <c:pt idx="59">
                  <c:v>0.81998033510755908</c:v>
                </c:pt>
                <c:pt idx="60">
                  <c:v>0.82964414917699625</c:v>
                </c:pt>
                <c:pt idx="61">
                  <c:v>0.83902319633014244</c:v>
                </c:pt>
                <c:pt idx="62">
                  <c:v>0.84813377994384054</c:v>
                </c:pt>
                <c:pt idx="63">
                  <c:v>0.85699084217765797</c:v>
                </c:pt>
                <c:pt idx="64">
                  <c:v>0.86560811141577321</c:v>
                </c:pt>
                <c:pt idx="65">
                  <c:v>0.87399823027113144</c:v>
                </c:pt>
                <c:pt idx="66">
                  <c:v>0.88217286714808285</c:v>
                </c:pt>
                <c:pt idx="67">
                  <c:v>0.89014281383436167</c:v>
                </c:pt>
                <c:pt idx="68">
                  <c:v>0.89791807117061972</c:v>
                </c:pt>
                <c:pt idx="69">
                  <c:v>0.90550792450372797</c:v>
                </c:pt>
                <c:pt idx="70">
                  <c:v>0.91292101035182383</c:v>
                </c:pt>
                <c:pt idx="71">
                  <c:v>0.92016537548150001</c:v>
                </c:pt>
                <c:pt idx="72">
                  <c:v>0.92724852941049807</c:v>
                </c:pt>
                <c:pt idx="73">
                  <c:v>0.93417749119480664</c:v>
                </c:pt>
                <c:pt idx="74">
                  <c:v>0.94095883123094126</c:v>
                </c:pt>
                <c:pt idx="75">
                  <c:v>0.94759870869744633</c:v>
                </c:pt>
                <c:pt idx="76">
                  <c:v>0.95410290517037633</c:v>
                </c:pt>
                <c:pt idx="77">
                  <c:v>0.96047685487253709</c:v>
                </c:pt>
                <c:pt idx="78">
                  <c:v>0.96672567195306869</c:v>
                </c:pt>
                <c:pt idx="79">
                  <c:v>0.9728541751404941</c:v>
                </c:pt>
                <c:pt idx="80">
                  <c:v>0.97886691006697324</c:v>
                </c:pt>
                <c:pt idx="81">
                  <c:v>0.98476816952285795</c:v>
                </c:pt>
                <c:pt idx="82">
                  <c:v>0.99056201186761861</c:v>
                </c:pt>
                <c:pt idx="83">
                  <c:v>0.99625227779492898</c:v>
                </c:pt>
                <c:pt idx="84">
                  <c:v>1.00184260562536</c:v>
                </c:pt>
                <c:pt idx="85">
                  <c:v>1.0073364452791895</c:v>
                </c:pt>
                <c:pt idx="86">
                  <c:v>1.0127370710637087</c:v>
                </c:pt>
                <c:pt idx="87">
                  <c:v>1.0180475933937114</c:v>
                </c:pt>
                <c:pt idx="88">
                  <c:v>1.0232709695502229</c:v>
                </c:pt>
                <c:pt idx="89">
                  <c:v>1.0284100135706404</c:v>
                </c:pt>
                <c:pt idx="90">
                  <c:v>1.0334674053531028</c:v>
                </c:pt>
                <c:pt idx="91">
                  <c:v>1.0384456990488304</c:v>
                </c:pt>
                <c:pt idx="92">
                  <c:v>1.0433473308082362</c:v>
                </c:pt>
                <c:pt idx="93">
                  <c:v>1.0481746259396101</c:v>
                </c:pt>
                <c:pt idx="94">
                  <c:v>1.0529298055330412</c:v>
                </c:pt>
                <c:pt idx="95">
                  <c:v>1.0576149925968075</c:v>
                </c:pt>
                <c:pt idx="96">
                  <c:v>1.0622322177486707</c:v>
                </c:pt>
                <c:pt idx="97">
                  <c:v>1.0667834245002599</c:v>
                </c:pt>
                <c:pt idx="98">
                  <c:v>1.0712704741689714</c:v>
                </c:pt>
                <c:pt idx="99">
                  <c:v>1.0756951504484464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A5-4D68-A7CA-52F59AB114AC}"/>
            </c:ext>
          </c:extLst>
        </c:ser>
        <c:ser>
          <c:idx val="10"/>
          <c:order val="4"/>
          <c:tx>
            <c:strRef>
              <c:f>'f1&amp;f2&amp;f3'!$P$1</c:f>
              <c:strCache>
                <c:ptCount val="1"/>
                <c:pt idx="0">
                  <c:v>f7(D/a)</c:v>
                </c:pt>
              </c:strCache>
            </c:strRef>
          </c:tx>
          <c:spPr>
            <a:ln w="38100"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'f1&amp;f2&amp;f3'!$P$2:$P$101</c:f>
              <c:numCache>
                <c:formatCode>General</c:formatCode>
                <c:ptCount val="100"/>
                <c:pt idx="0">
                  <c:v>6.3655611887726508E-5</c:v>
                </c:pt>
                <c:pt idx="1">
                  <c:v>6.3598400015030124E-4</c:v>
                </c:pt>
                <c:pt idx="2">
                  <c:v>6.3033720407869968E-3</c:v>
                </c:pt>
                <c:pt idx="3">
                  <c:v>3.6073640921430845E-2</c:v>
                </c:pt>
                <c:pt idx="4">
                  <c:v>6.3296194214722615E-2</c:v>
                </c:pt>
                <c:pt idx="5">
                  <c:v>8.837292647760657E-2</c:v>
                </c:pt>
                <c:pt idx="6">
                  <c:v>0.11161754889275204</c:v>
                </c:pt>
                <c:pt idx="7">
                  <c:v>0.13327963903268578</c:v>
                </c:pt>
                <c:pt idx="8">
                  <c:v>0.15356101265803526</c:v>
                </c:pt>
                <c:pt idx="9">
                  <c:v>0.17262718328732582</c:v>
                </c:pt>
                <c:pt idx="10">
                  <c:v>0.19061557850424479</c:v>
                </c:pt>
                <c:pt idx="11">
                  <c:v>0.20764155572311385</c:v>
                </c:pt>
                <c:pt idx="12">
                  <c:v>0.22380288883401458</c:v>
                </c:pt>
                <c:pt idx="13">
                  <c:v>0.23918316966564812</c:v>
                </c:pt>
                <c:pt idx="14">
                  <c:v>0.25385442475265002</c:v>
                </c:pt>
                <c:pt idx="15">
                  <c:v>0.26787915508924687</c:v>
                </c:pt>
                <c:pt idx="16">
                  <c:v>0.28131194512399421</c:v>
                </c:pt>
                <c:pt idx="17">
                  <c:v>0.29420074574824723</c:v>
                </c:pt>
                <c:pt idx="18">
                  <c:v>0.30658790746547565</c:v>
                </c:pt>
                <c:pt idx="19">
                  <c:v>0.3185110199326821</c:v>
                </c:pt>
                <c:pt idx="20">
                  <c:v>0.33000359985097932</c:v>
                </c:pt>
                <c:pt idx="21">
                  <c:v>0.34109565893456228</c:v>
                </c:pt>
                <c:pt idx="22">
                  <c:v>0.35181417620258271</c:v>
                </c:pt>
                <c:pt idx="23">
                  <c:v>0.36218349330592797</c:v>
                </c:pt>
                <c:pt idx="24">
                  <c:v>0.37222564746581771</c:v>
                </c:pt>
                <c:pt idx="25">
                  <c:v>0.38196065347849528</c:v>
                </c:pt>
                <c:pt idx="26">
                  <c:v>0.3914067438595023</c:v>
                </c:pt>
                <c:pt idx="27">
                  <c:v>0.39876683791702838</c:v>
                </c:pt>
                <c:pt idx="28">
                  <c:v>0.40058057436950162</c:v>
                </c:pt>
                <c:pt idx="29">
                  <c:v>0.40949740074279489</c:v>
                </c:pt>
                <c:pt idx="30">
                  <c:v>0.41817123132876799</c:v>
                </c:pt>
                <c:pt idx="31">
                  <c:v>0.4266149594814671</c:v>
                </c:pt>
                <c:pt idx="32">
                  <c:v>0.43484047883845928</c:v>
                </c:pt>
                <c:pt idx="33">
                  <c:v>0.44285878407601909</c:v>
                </c:pt>
                <c:pt idx="34">
                  <c:v>0.45068005928253851</c:v>
                </c:pt>
                <c:pt idx="35">
                  <c:v>0.45831375573235739</c:v>
                </c:pt>
                <c:pt idx="36">
                  <c:v>0.46576866054993038</c:v>
                </c:pt>
                <c:pt idx="37">
                  <c:v>0.47305295751549614</c:v>
                </c:pt>
                <c:pt idx="38">
                  <c:v>0.48017428106741145</c:v>
                </c:pt>
                <c:pt idx="39">
                  <c:v>0.48713976439463508</c:v>
                </c:pt>
                <c:pt idx="40">
                  <c:v>0.49395608237887378</c:v>
                </c:pt>
                <c:pt idx="41">
                  <c:v>0.50062949003441071</c:v>
                </c:pt>
                <c:pt idx="42">
                  <c:v>0.50716585700046013</c:v>
                </c:pt>
                <c:pt idx="43">
                  <c:v>0.51357069856272597</c:v>
                </c:pt>
                <c:pt idx="44">
                  <c:v>0.51984920361500897</c:v>
                </c:pt>
                <c:pt idx="45">
                  <c:v>0.52600625991606331</c:v>
                </c:pt>
                <c:pt idx="46">
                  <c:v>0.53204647694971419</c:v>
                </c:pt>
                <c:pt idx="47">
                  <c:v>0.53797420665608542</c:v>
                </c:pt>
                <c:pt idx="48">
                  <c:v>0.54379356226750075</c:v>
                </c:pt>
                <c:pt idx="49">
                  <c:v>0.54950843545326544</c:v>
                </c:pt>
                <c:pt idx="50">
                  <c:v>0.55512251195231543</c:v>
                </c:pt>
                <c:pt idx="51">
                  <c:v>0.56063928585100531</c:v>
                </c:pt>
                <c:pt idx="52">
                  <c:v>0.56606207264454489</c:v>
                </c:pt>
                <c:pt idx="53">
                  <c:v>0.57139402120435412</c:v>
                </c:pt>
                <c:pt idx="54">
                  <c:v>0.57663812475949827</c:v>
                </c:pt>
                <c:pt idx="55">
                  <c:v>0.58179723098809644</c:v>
                </c:pt>
                <c:pt idx="56">
                  <c:v>0.58687405130388537</c:v>
                </c:pt>
                <c:pt idx="57">
                  <c:v>0.59187116941376039</c:v>
                </c:pt>
                <c:pt idx="58">
                  <c:v>0.60403116163363357</c:v>
                </c:pt>
                <c:pt idx="59">
                  <c:v>0.61574366346292075</c:v>
                </c:pt>
                <c:pt idx="60">
                  <c:v>0.62704044471220144</c:v>
                </c:pt>
                <c:pt idx="61">
                  <c:v>0.63795000758267639</c:v>
                </c:pt>
                <c:pt idx="62">
                  <c:v>0.64849801996168754</c:v>
                </c:pt>
                <c:pt idx="63">
                  <c:v>0.65870767919631779</c:v>
                </c:pt>
                <c:pt idx="64">
                  <c:v>0.66860001931560908</c:v>
                </c:pt>
                <c:pt idx="65">
                  <c:v>0.67819417193367137</c:v>
                </c:pt>
                <c:pt idx="66">
                  <c:v>0.68750758896906639</c:v>
                </c:pt>
                <c:pt idx="67">
                  <c:v>0.69655623369612385</c:v>
                </c:pt>
                <c:pt idx="68">
                  <c:v>0.70535474538250387</c:v>
                </c:pt>
                <c:pt idx="69">
                  <c:v>0.71391658177754469</c:v>
                </c:pt>
                <c:pt idx="70">
                  <c:v>0.72225414293366774</c:v>
                </c:pt>
                <c:pt idx="71">
                  <c:v>0.73037887922066291</c:v>
                </c:pt>
                <c:pt idx="72">
                  <c:v>0.73830138589422767</c:v>
                </c:pt>
                <c:pt idx="73">
                  <c:v>0.74603148617855397</c:v>
                </c:pt>
                <c:pt idx="74">
                  <c:v>0.75357830449739294</c:v>
                </c:pt>
                <c:pt idx="75">
                  <c:v>0.76095033122295608</c:v>
                </c:pt>
                <c:pt idx="76">
                  <c:v>0.76815548009497348</c:v>
                </c:pt>
                <c:pt idx="77">
                  <c:v>0.77520113928362178</c:v>
                </c:pt>
                <c:pt idx="78">
                  <c:v>0.782094216922397</c:v>
                </c:pt>
                <c:pt idx="79">
                  <c:v>0.78884118181439822</c:v>
                </c:pt>
                <c:pt idx="80">
                  <c:v>0.79544809991325305</c:v>
                </c:pt>
                <c:pt idx="81">
                  <c:v>0.80192066709431697</c:v>
                </c:pt>
                <c:pt idx="82">
                  <c:v>0.80826423865982322</c:v>
                </c:pt>
                <c:pt idx="83">
                  <c:v>0.81448385596096529</c:v>
                </c:pt>
                <c:pt idx="84">
                  <c:v>0.82058427046850324</c:v>
                </c:pt>
                <c:pt idx="85">
                  <c:v>0.82656996557982154</c:v>
                </c:pt>
                <c:pt idx="86">
                  <c:v>0.83244517641316496</c:v>
                </c:pt>
                <c:pt idx="87">
                  <c:v>0.83821390780795813</c:v>
                </c:pt>
                <c:pt idx="88">
                  <c:v>0.84387995072283939</c:v>
                </c:pt>
                <c:pt idx="89">
                  <c:v>0.84944689719956668</c:v>
                </c:pt>
                <c:pt idx="90">
                  <c:v>0.85491815404072546</c:v>
                </c:pt>
                <c:pt idx="91">
                  <c:v>0.86029695533166162</c:v>
                </c:pt>
                <c:pt idx="92">
                  <c:v>0.86558637392189119</c:v>
                </c:pt>
                <c:pt idx="93">
                  <c:v>0.87078933196804797</c:v>
                </c:pt>
                <c:pt idx="94">
                  <c:v>0.87590861062894287</c:v>
                </c:pt>
                <c:pt idx="95">
                  <c:v>0.88094685899326242</c:v>
                </c:pt>
                <c:pt idx="96">
                  <c:v>0.88590660231166318</c:v>
                </c:pt>
                <c:pt idx="97">
                  <c:v>0.89079024959729558</c:v>
                </c:pt>
                <c:pt idx="98">
                  <c:v>0.89560010065203177</c:v>
                </c:pt>
                <c:pt idx="99">
                  <c:v>0.90033835256969064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A5-4D68-A7CA-52F59AB114AC}"/>
            </c:ext>
          </c:extLst>
        </c:ser>
        <c:ser>
          <c:idx val="6"/>
          <c:order val="5"/>
          <c:tx>
            <c:strRef>
              <c:f>実測によるｆの計算!$M$37</c:f>
              <c:strCache>
                <c:ptCount val="1"/>
                <c:pt idx="0">
                  <c:v>LのfLi値Φ9.5pipe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1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実測によるｆの計算!$M$38:$M$49</c:f>
              <c:numCache>
                <c:formatCode>0.0000_);[Red]\(0.0000\)</c:formatCode>
                <c:ptCount val="12"/>
                <c:pt idx="0">
                  <c:v>0.12433975321714699</c:v>
                </c:pt>
                <c:pt idx="1">
                  <c:v>0.14266350632283178</c:v>
                </c:pt>
                <c:pt idx="2">
                  <c:v>0.1734212347502313</c:v>
                </c:pt>
                <c:pt idx="3">
                  <c:v>0.25718696323336188</c:v>
                </c:pt>
                <c:pt idx="4">
                  <c:v>0.23951762988145159</c:v>
                </c:pt>
                <c:pt idx="5">
                  <c:v>0.28663585215321247</c:v>
                </c:pt>
                <c:pt idx="6">
                  <c:v>0.34815130900801156</c:v>
                </c:pt>
                <c:pt idx="7">
                  <c:v>0.38218113620428334</c:v>
                </c:pt>
                <c:pt idx="8">
                  <c:v>0.43518913626001438</c:v>
                </c:pt>
                <c:pt idx="9">
                  <c:v>0.62758854386970508</c:v>
                </c:pt>
                <c:pt idx="10">
                  <c:v>0.5425139758790255</c:v>
                </c:pt>
                <c:pt idx="11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A5-4D68-A7CA-52F59AB114AC}"/>
            </c:ext>
          </c:extLst>
        </c:ser>
        <c:ser>
          <c:idx val="7"/>
          <c:order val="6"/>
          <c:tx>
            <c:strRef>
              <c:f>実測によるｆの計算!$P$37</c:f>
              <c:strCache>
                <c:ptCount val="1"/>
                <c:pt idx="0">
                  <c:v>CのfCi値Φ9.5pipe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2">
                    <a:tint val="77000"/>
                    <a:alpha val="95000"/>
                  </a:schemeClr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実測によるｆの計算!$P$38:$P$49</c:f>
              <c:numCache>
                <c:formatCode>0.0000_);[Red]\(0.0000\)</c:formatCode>
                <c:ptCount val="12"/>
                <c:pt idx="0">
                  <c:v>5.5493749869158261E-2</c:v>
                </c:pt>
                <c:pt idx="1">
                  <c:v>9.9290337899536341E-2</c:v>
                </c:pt>
                <c:pt idx="2">
                  <c:v>0.13242780162384379</c:v>
                </c:pt>
                <c:pt idx="3">
                  <c:v>0.19101066776772505</c:v>
                </c:pt>
                <c:pt idx="4">
                  <c:v>0.19186111597684227</c:v>
                </c:pt>
                <c:pt idx="5">
                  <c:v>0.23661325855698867</c:v>
                </c:pt>
                <c:pt idx="6">
                  <c:v>0.30210324346886408</c:v>
                </c:pt>
                <c:pt idx="7">
                  <c:v>0.33363275509754392</c:v>
                </c:pt>
                <c:pt idx="8">
                  <c:v>0.38626753897811739</c:v>
                </c:pt>
                <c:pt idx="9">
                  <c:v>0.59420858588525605</c:v>
                </c:pt>
                <c:pt idx="10">
                  <c:v>0.49851928098564063</c:v>
                </c:pt>
                <c:pt idx="11">
                  <c:v>0.91529325931178362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A5-4D68-A7CA-52F59AB114AC}"/>
            </c:ext>
          </c:extLst>
        </c:ser>
        <c:ser>
          <c:idx val="3"/>
          <c:order val="7"/>
          <c:tx>
            <c:strRef>
              <c:f>実測によるｆの計算!$M$27</c:f>
              <c:strCache>
                <c:ptCount val="1"/>
                <c:pt idx="0">
                  <c:v>LのfLi値Φ8Solid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実測によるｆの計算!$M$28:$M$36</c:f>
              <c:numCache>
                <c:formatCode>0.0000_);[Red]\(0.0000\)</c:formatCode>
                <c:ptCount val="9"/>
                <c:pt idx="0">
                  <c:v>0.159954657404973</c:v>
                </c:pt>
                <c:pt idx="1">
                  <c:v>0.21034037448753951</c:v>
                </c:pt>
                <c:pt idx="2">
                  <c:v>0.31351112851374707</c:v>
                </c:pt>
                <c:pt idx="3">
                  <c:v>0.34390251342069195</c:v>
                </c:pt>
                <c:pt idx="4">
                  <c:v>0.42148052226210381</c:v>
                </c:pt>
                <c:pt idx="5">
                  <c:v>0.43027802841937735</c:v>
                </c:pt>
                <c:pt idx="6">
                  <c:v>0.43987530786367579</c:v>
                </c:pt>
                <c:pt idx="7">
                  <c:v>0.50305739753864009</c:v>
                </c:pt>
                <c:pt idx="8">
                  <c:v>0.70779935901700552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A5-4D68-A7CA-52F59AB114AC}"/>
            </c:ext>
          </c:extLst>
        </c:ser>
        <c:ser>
          <c:idx val="4"/>
          <c:order val="8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A5-4D68-A7CA-52F59AB114AC}"/>
            </c:ext>
          </c:extLst>
        </c:ser>
        <c:ser>
          <c:idx val="0"/>
          <c:order val="9"/>
          <c:tx>
            <c:strRef>
              <c:f>実測によるｆの計算!$M$11</c:f>
              <c:strCache>
                <c:ptCount val="1"/>
                <c:pt idx="0">
                  <c:v>LのfLi値Φ5Solid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実測によるｆの計算!$M$12:$M$26</c:f>
              <c:numCache>
                <c:formatCode>0.0000_);[Red]\(0.0000\)</c:formatCode>
                <c:ptCount val="15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BA5-4D68-A7CA-52F59AB114AC}"/>
            </c:ext>
          </c:extLst>
        </c:ser>
        <c:ser>
          <c:idx val="1"/>
          <c:order val="10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BA5-4D68-A7CA-52F59AB11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ax val="8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ajorUnit val="1"/>
        <c:minorUnit val="1"/>
      </c:valAx>
      <c:valAx>
        <c:axId val="1745374848"/>
        <c:scaling>
          <c:orientation val="minMax"/>
          <c:max val="0.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Function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  <c:spPr>
        <a:solidFill>
          <a:schemeClr val="accent3">
            <a:lumMod val="20000"/>
            <a:lumOff val="80000"/>
          </a:schemeClr>
        </a:solidFill>
      </c:spPr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5540990337102"/>
          <c:y val="0.10678210678210677"/>
          <c:w val="0.85117157143066613"/>
          <c:h val="0.77084182658985811"/>
        </c:manualLayout>
      </c:layout>
      <c:scatterChart>
        <c:scatterStyle val="lineMarker"/>
        <c:varyColors val="0"/>
        <c:ser>
          <c:idx val="2"/>
          <c:order val="0"/>
          <c:tx>
            <c:strRef>
              <c:f>'f1&amp;f2&amp;f3'!$L$1</c:f>
              <c:strCache>
                <c:ptCount val="1"/>
                <c:pt idx="0">
                  <c:v>f1(D/a)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'f1&amp;f2&amp;f3'!$L$2:$L$101</c:f>
              <c:numCache>
                <c:formatCode>General</c:formatCode>
                <c:ptCount val="100"/>
                <c:pt idx="0">
                  <c:v>0.22066742954982663</c:v>
                </c:pt>
                <c:pt idx="1">
                  <c:v>0.22095375098991607</c:v>
                </c:pt>
                <c:pt idx="2">
                  <c:v>0.22380288883401458</c:v>
                </c:pt>
                <c:pt idx="3">
                  <c:v>0.23918316966564812</c:v>
                </c:pt>
                <c:pt idx="4">
                  <c:v>0.25385442475265002</c:v>
                </c:pt>
                <c:pt idx="5">
                  <c:v>0.26787915508924687</c:v>
                </c:pt>
                <c:pt idx="6">
                  <c:v>0.28131194512399416</c:v>
                </c:pt>
                <c:pt idx="7">
                  <c:v>0.29420074574824717</c:v>
                </c:pt>
                <c:pt idx="8">
                  <c:v>0.30658790746547565</c:v>
                </c:pt>
                <c:pt idx="9">
                  <c:v>0.31851101993268199</c:v>
                </c:pt>
                <c:pt idx="10">
                  <c:v>0.33000359985097927</c:v>
                </c:pt>
                <c:pt idx="11">
                  <c:v>0.34109565893456223</c:v>
                </c:pt>
                <c:pt idx="12">
                  <c:v>0.35181417620258254</c:v>
                </c:pt>
                <c:pt idx="13">
                  <c:v>0.36218349330592792</c:v>
                </c:pt>
                <c:pt idx="14">
                  <c:v>0.37222564746581766</c:v>
                </c:pt>
                <c:pt idx="15">
                  <c:v>0.38196065347849523</c:v>
                </c:pt>
                <c:pt idx="16">
                  <c:v>0.39140674385950214</c:v>
                </c:pt>
                <c:pt idx="17">
                  <c:v>0.40058057436950156</c:v>
                </c:pt>
                <c:pt idx="18">
                  <c:v>0.40949740074279489</c:v>
                </c:pt>
                <c:pt idx="19">
                  <c:v>0.41817123132876793</c:v>
                </c:pt>
                <c:pt idx="20">
                  <c:v>0.42661495948146699</c:v>
                </c:pt>
                <c:pt idx="21">
                  <c:v>0.43484047883845922</c:v>
                </c:pt>
                <c:pt idx="22">
                  <c:v>0.44285878407601909</c:v>
                </c:pt>
                <c:pt idx="23">
                  <c:v>0.45068005928253846</c:v>
                </c:pt>
                <c:pt idx="24">
                  <c:v>0.45831375573235733</c:v>
                </c:pt>
                <c:pt idx="25">
                  <c:v>0.46576866054993032</c:v>
                </c:pt>
                <c:pt idx="26">
                  <c:v>0.47305295751549614</c:v>
                </c:pt>
                <c:pt idx="27">
                  <c:v>0.47876270497946799</c:v>
                </c:pt>
                <c:pt idx="28">
                  <c:v>0.48017428106741139</c:v>
                </c:pt>
                <c:pt idx="29">
                  <c:v>0.48713976439463491</c:v>
                </c:pt>
                <c:pt idx="30">
                  <c:v>0.49395608237887373</c:v>
                </c:pt>
                <c:pt idx="31">
                  <c:v>0.50062949003441071</c:v>
                </c:pt>
                <c:pt idx="32">
                  <c:v>0.50716585700046013</c:v>
                </c:pt>
                <c:pt idx="33">
                  <c:v>0.51357069856272597</c:v>
                </c:pt>
                <c:pt idx="34">
                  <c:v>0.51984920361500897</c:v>
                </c:pt>
                <c:pt idx="35">
                  <c:v>0.52600625991606331</c:v>
                </c:pt>
                <c:pt idx="36">
                  <c:v>0.53204647694971419</c:v>
                </c:pt>
                <c:pt idx="37">
                  <c:v>0.53797420665608542</c:v>
                </c:pt>
                <c:pt idx="38">
                  <c:v>0.54379356226750086</c:v>
                </c:pt>
                <c:pt idx="39">
                  <c:v>0.54950843545326555</c:v>
                </c:pt>
                <c:pt idx="40">
                  <c:v>0.55512251195231566</c:v>
                </c:pt>
                <c:pt idx="41">
                  <c:v>0.56063928585100553</c:v>
                </c:pt>
                <c:pt idx="42">
                  <c:v>0.56606207264454511</c:v>
                </c:pt>
                <c:pt idx="43">
                  <c:v>0.57139402120435434</c:v>
                </c:pt>
                <c:pt idx="44">
                  <c:v>0.57663812475949849</c:v>
                </c:pt>
                <c:pt idx="45">
                  <c:v>0.58179723098809666</c:v>
                </c:pt>
                <c:pt idx="46">
                  <c:v>0.58687405130388559</c:v>
                </c:pt>
                <c:pt idx="47">
                  <c:v>0.59187116941376061</c:v>
                </c:pt>
                <c:pt idx="48">
                  <c:v>0.59679104921390913</c:v>
                </c:pt>
                <c:pt idx="49">
                  <c:v>0.60163604208494947</c:v>
                </c:pt>
                <c:pt idx="50">
                  <c:v>0.60640839364014221</c:v>
                </c:pt>
                <c:pt idx="51">
                  <c:v>0.61111024997515551</c:v>
                </c:pt>
                <c:pt idx="52">
                  <c:v>0.61574366346292086</c:v>
                </c:pt>
                <c:pt idx="53">
                  <c:v>0.62031059813274414</c:v>
                </c:pt>
                <c:pt idx="54">
                  <c:v>0.62481293466896004</c:v>
                </c:pt>
                <c:pt idx="55">
                  <c:v>0.62925247506096893</c:v>
                </c:pt>
                <c:pt idx="56">
                  <c:v>0.63363094693343391</c:v>
                </c:pt>
                <c:pt idx="57">
                  <c:v>0.63795000758267628</c:v>
                </c:pt>
                <c:pt idx="58">
                  <c:v>0.64849801996168754</c:v>
                </c:pt>
                <c:pt idx="59">
                  <c:v>0.65870767919631779</c:v>
                </c:pt>
                <c:pt idx="60">
                  <c:v>0.66860001931560908</c:v>
                </c:pt>
                <c:pt idx="61">
                  <c:v>0.67819417193367137</c:v>
                </c:pt>
                <c:pt idx="62">
                  <c:v>0.68750758896906639</c:v>
                </c:pt>
                <c:pt idx="63">
                  <c:v>0.69655623369612385</c:v>
                </c:pt>
                <c:pt idx="64">
                  <c:v>0.70535474538250387</c:v>
                </c:pt>
                <c:pt idx="65">
                  <c:v>0.71391658177754469</c:v>
                </c:pt>
                <c:pt idx="66">
                  <c:v>0.72225414293366774</c:v>
                </c:pt>
                <c:pt idx="67">
                  <c:v>0.73037887922066291</c:v>
                </c:pt>
                <c:pt idx="68">
                  <c:v>0.73830138589422767</c:v>
                </c:pt>
                <c:pt idx="69">
                  <c:v>0.74603148617855397</c:v>
                </c:pt>
                <c:pt idx="70">
                  <c:v>0.75357830449739294</c:v>
                </c:pt>
                <c:pt idx="71">
                  <c:v>0.76095033122295608</c:v>
                </c:pt>
                <c:pt idx="72">
                  <c:v>0.76815548009497348</c:v>
                </c:pt>
                <c:pt idx="73">
                  <c:v>0.77520113928362178</c:v>
                </c:pt>
                <c:pt idx="74">
                  <c:v>0.782094216922397</c:v>
                </c:pt>
                <c:pt idx="75">
                  <c:v>0.78884118181439822</c:v>
                </c:pt>
                <c:pt idx="76">
                  <c:v>0.79544809991325305</c:v>
                </c:pt>
                <c:pt idx="77">
                  <c:v>0.80192066709431697</c:v>
                </c:pt>
                <c:pt idx="78">
                  <c:v>0.80826423865982322</c:v>
                </c:pt>
                <c:pt idx="79">
                  <c:v>0.81448385596096529</c:v>
                </c:pt>
                <c:pt idx="80">
                  <c:v>0.82058427046850324</c:v>
                </c:pt>
                <c:pt idx="81">
                  <c:v>0.82656996557982154</c:v>
                </c:pt>
                <c:pt idx="82">
                  <c:v>0.83244517641316496</c:v>
                </c:pt>
                <c:pt idx="83">
                  <c:v>0.83821390780795813</c:v>
                </c:pt>
                <c:pt idx="84">
                  <c:v>0.84387995072283939</c:v>
                </c:pt>
                <c:pt idx="85">
                  <c:v>0.84944689719956668</c:v>
                </c:pt>
                <c:pt idx="86">
                  <c:v>0.85491815404072546</c:v>
                </c:pt>
                <c:pt idx="87">
                  <c:v>0.86029695533166162</c:v>
                </c:pt>
                <c:pt idx="88">
                  <c:v>0.86558637392189119</c:v>
                </c:pt>
                <c:pt idx="89">
                  <c:v>0.87078933196804797</c:v>
                </c:pt>
                <c:pt idx="90">
                  <c:v>0.87590861062894287</c:v>
                </c:pt>
                <c:pt idx="91">
                  <c:v>0.88094685899326242</c:v>
                </c:pt>
                <c:pt idx="92">
                  <c:v>0.88590660231166318</c:v>
                </c:pt>
                <c:pt idx="93">
                  <c:v>0.89079024959729558</c:v>
                </c:pt>
                <c:pt idx="94">
                  <c:v>0.89560010065203177</c:v>
                </c:pt>
                <c:pt idx="95">
                  <c:v>0.90033835256969064</c:v>
                </c:pt>
                <c:pt idx="96">
                  <c:v>0.90500710576229404</c:v>
                </c:pt>
                <c:pt idx="97">
                  <c:v>0.90960836955072788</c:v>
                </c:pt>
                <c:pt idx="98">
                  <c:v>0.91414406735705112</c:v>
                </c:pt>
                <c:pt idx="99">
                  <c:v>0.91861604153203724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38-4A12-812C-D9BDF38C819B}"/>
            </c:ext>
          </c:extLst>
        </c:ser>
        <c:ser>
          <c:idx val="5"/>
          <c:order val="1"/>
          <c:tx>
            <c:strRef>
              <c:f>'f1&amp;f2&amp;f3'!$M$1</c:f>
              <c:strCache>
                <c:ptCount val="1"/>
                <c:pt idx="0">
                  <c:v>f2(D/a)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'f1&amp;f2&amp;f3'!$M$2:$M$101</c:f>
              <c:numCache>
                <c:formatCode>General</c:formatCode>
                <c:ptCount val="100"/>
                <c:pt idx="0">
                  <c:v>0.25815539778147556</c:v>
                </c:pt>
                <c:pt idx="1">
                  <c:v>0.25840992127028489</c:v>
                </c:pt>
                <c:pt idx="2">
                  <c:v>0.26094402485840307</c:v>
                </c:pt>
                <c:pt idx="3">
                  <c:v>0.2746664034119905</c:v>
                </c:pt>
                <c:pt idx="4">
                  <c:v>0.28782157661549979</c:v>
                </c:pt>
                <c:pt idx="5">
                  <c:v>0.30045457924933672</c:v>
                </c:pt>
                <c:pt idx="6">
                  <c:v>0.31260528677706506</c:v>
                </c:pt>
                <c:pt idx="7">
                  <c:v>0.3243091745312825</c:v>
                </c:pt>
                <c:pt idx="8">
                  <c:v>0.33559794219877698</c:v>
                </c:pt>
                <c:pt idx="9">
                  <c:v>0.34650003130442286</c:v>
                </c:pt>
                <c:pt idx="10">
                  <c:v>0.3570410569675232</c:v>
                </c:pt>
                <c:pt idx="11">
                  <c:v>0.36724417042765189</c:v>
                </c:pt>
                <c:pt idx="12">
                  <c:v>0.37713036524813048</c:v>
                </c:pt>
                <c:pt idx="13">
                  <c:v>0.38671873738182772</c:v>
                </c:pt>
                <c:pt idx="14">
                  <c:v>0.39602670719805572</c:v>
                </c:pt>
                <c:pt idx="15">
                  <c:v>0.40507020995781534</c:v>
                </c:pt>
                <c:pt idx="16">
                  <c:v>0.4138638599694946</c:v>
                </c:pt>
                <c:pt idx="17">
                  <c:v>0.42242109267206085</c:v>
                </c:pt>
                <c:pt idx="18">
                  <c:v>0.43075428811414229</c:v>
                </c:pt>
                <c:pt idx="19">
                  <c:v>0.43887487867773983</c:v>
                </c:pt>
                <c:pt idx="20">
                  <c:v>0.44679344339903765</c:v>
                </c:pt>
                <c:pt idx="21">
                  <c:v>0.4545197908389168</c:v>
                </c:pt>
                <c:pt idx="22">
                  <c:v>0.46206303213175098</c:v>
                </c:pt>
                <c:pt idx="23">
                  <c:v>0.46943164557707268</c:v>
                </c:pt>
                <c:pt idx="24">
                  <c:v>0.47663353392250324</c:v>
                </c:pt>
                <c:pt idx="25">
                  <c:v>0.48367607530843199</c:v>
                </c:pt>
                <c:pt idx="26">
                  <c:v>0.49056616869783398</c:v>
                </c:pt>
                <c:pt idx="27">
                  <c:v>0.49597283602828329</c:v>
                </c:pt>
                <c:pt idx="28">
                  <c:v>0.49731027449246457</c:v>
                </c:pt>
                <c:pt idx="29">
                  <c:v>0.50391445093479892</c:v>
                </c:pt>
                <c:pt idx="30">
                  <c:v>0.51038438680978049</c:v>
                </c:pt>
                <c:pt idx="31">
                  <c:v>0.51672543088874201</c:v>
                </c:pt>
                <c:pt idx="32">
                  <c:v>0.52294261849736701</c:v>
                </c:pt>
                <c:pt idx="33">
                  <c:v>0.5290406955383361</c:v>
                </c:pt>
                <c:pt idx="34">
                  <c:v>0.53502414025578637</c:v>
                </c:pt>
                <c:pt idx="35">
                  <c:v>0.54089718299162093</c:v>
                </c:pt>
                <c:pt idx="36">
                  <c:v>0.54666382415198966</c:v>
                </c:pt>
                <c:pt idx="37">
                  <c:v>0.55232785057506362</c:v>
                </c:pt>
                <c:pt idx="38">
                  <c:v>0.55789285046783155</c:v>
                </c:pt>
                <c:pt idx="39">
                  <c:v>0.5633622270594667</c:v>
                </c:pt>
                <c:pt idx="40">
                  <c:v>0.5687392111013676</c:v>
                </c:pt>
                <c:pt idx="41">
                  <c:v>0.5740268723288392</c:v>
                </c:pt>
                <c:pt idx="42">
                  <c:v>0.57922812998623097</c:v>
                </c:pt>
                <c:pt idx="43">
                  <c:v>0.58434576250588988</c:v>
                </c:pt>
                <c:pt idx="44">
                  <c:v>0.5893824164212732</c:v>
                </c:pt>
                <c:pt idx="45">
                  <c:v>0.59434061458580556</c:v>
                </c:pt>
                <c:pt idx="46">
                  <c:v>0.59922276376137873</c:v>
                </c:pt>
                <c:pt idx="47">
                  <c:v>0.60403116163363368</c:v>
                </c:pt>
                <c:pt idx="48">
                  <c:v>0.60876800330521286</c:v>
                </c:pt>
                <c:pt idx="49">
                  <c:v>0.61343538731291336</c:v>
                </c:pt>
                <c:pt idx="50">
                  <c:v>0.61803532121002813</c:v>
                </c:pt>
                <c:pt idx="51">
                  <c:v>0.62256972675104294</c:v>
                </c:pt>
                <c:pt idx="52">
                  <c:v>0.62704044471220144</c:v>
                </c:pt>
                <c:pt idx="53">
                  <c:v>0.63144923937820385</c:v>
                </c:pt>
                <c:pt idx="54">
                  <c:v>0.6357978027224066</c:v>
                </c:pt>
                <c:pt idx="55">
                  <c:v>0.6400877583053115</c:v>
                </c:pt>
                <c:pt idx="56">
                  <c:v>0.644320664913823</c:v>
                </c:pt>
                <c:pt idx="57">
                  <c:v>0.64849801996168754</c:v>
                </c:pt>
                <c:pt idx="58">
                  <c:v>0.65870767919631779</c:v>
                </c:pt>
                <c:pt idx="59">
                  <c:v>0.66860001931560908</c:v>
                </c:pt>
                <c:pt idx="60">
                  <c:v>0.67819417193367137</c:v>
                </c:pt>
                <c:pt idx="61">
                  <c:v>0.68750758896906639</c:v>
                </c:pt>
                <c:pt idx="62">
                  <c:v>0.69655623369612385</c:v>
                </c:pt>
                <c:pt idx="63">
                  <c:v>0.70535474538250387</c:v>
                </c:pt>
                <c:pt idx="64">
                  <c:v>0.71391658177754469</c:v>
                </c:pt>
                <c:pt idx="65">
                  <c:v>0.72225414293366774</c:v>
                </c:pt>
                <c:pt idx="66">
                  <c:v>0.73037887922066291</c:v>
                </c:pt>
                <c:pt idx="67">
                  <c:v>0.73830138589422767</c:v>
                </c:pt>
                <c:pt idx="68">
                  <c:v>0.74603148617855397</c:v>
                </c:pt>
                <c:pt idx="69">
                  <c:v>0.75357830449739294</c:v>
                </c:pt>
                <c:pt idx="70">
                  <c:v>0.76095033122295608</c:v>
                </c:pt>
                <c:pt idx="71">
                  <c:v>0.76815548009497348</c:v>
                </c:pt>
                <c:pt idx="72">
                  <c:v>0.77520113928362178</c:v>
                </c:pt>
                <c:pt idx="73">
                  <c:v>0.782094216922397</c:v>
                </c:pt>
                <c:pt idx="74">
                  <c:v>0.78884118181439822</c:v>
                </c:pt>
                <c:pt idx="75">
                  <c:v>0.79544809991325305</c:v>
                </c:pt>
                <c:pt idx="76">
                  <c:v>0.80192066709431697</c:v>
                </c:pt>
                <c:pt idx="77">
                  <c:v>0.80826423865982322</c:v>
                </c:pt>
                <c:pt idx="78">
                  <c:v>0.81448385596096529</c:v>
                </c:pt>
                <c:pt idx="79">
                  <c:v>0.82058427046850324</c:v>
                </c:pt>
                <c:pt idx="80">
                  <c:v>0.82656996557982154</c:v>
                </c:pt>
                <c:pt idx="81">
                  <c:v>0.83244517641316496</c:v>
                </c:pt>
                <c:pt idx="82">
                  <c:v>0.83821390780795813</c:v>
                </c:pt>
                <c:pt idx="83">
                  <c:v>0.84387995072283939</c:v>
                </c:pt>
                <c:pt idx="84">
                  <c:v>0.84944689719956668</c:v>
                </c:pt>
                <c:pt idx="85">
                  <c:v>0.85491815404072546</c:v>
                </c:pt>
                <c:pt idx="86">
                  <c:v>0.86029695533166162</c:v>
                </c:pt>
                <c:pt idx="87">
                  <c:v>0.86558637392189119</c:v>
                </c:pt>
                <c:pt idx="88">
                  <c:v>0.87078933196804797</c:v>
                </c:pt>
                <c:pt idx="89">
                  <c:v>0.87590861062894287</c:v>
                </c:pt>
                <c:pt idx="90">
                  <c:v>0.88094685899326242</c:v>
                </c:pt>
                <c:pt idx="91">
                  <c:v>0.88590660231166318</c:v>
                </c:pt>
                <c:pt idx="92">
                  <c:v>0.89079024959729558</c:v>
                </c:pt>
                <c:pt idx="93">
                  <c:v>0.89560010065203177</c:v>
                </c:pt>
                <c:pt idx="94">
                  <c:v>0.90033835256969064</c:v>
                </c:pt>
                <c:pt idx="95">
                  <c:v>0.90500710576229404</c:v>
                </c:pt>
                <c:pt idx="96">
                  <c:v>0.90960836955072788</c:v>
                </c:pt>
                <c:pt idx="97">
                  <c:v>0.91414406735705112</c:v>
                </c:pt>
                <c:pt idx="98">
                  <c:v>0.91861604153203724</c:v>
                </c:pt>
                <c:pt idx="99">
                  <c:v>0.9230260578482723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38-4A12-812C-D9BDF38C819B}"/>
            </c:ext>
          </c:extLst>
        </c:ser>
        <c:ser>
          <c:idx val="8"/>
          <c:order val="2"/>
          <c:tx>
            <c:strRef>
              <c:f>'f1&amp;f2&amp;f3'!$N$1</c:f>
              <c:strCache>
                <c:ptCount val="1"/>
                <c:pt idx="0">
                  <c:v>f3(a,D)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'f1&amp;f2&amp;f3'!$N$2:$N$101</c:f>
              <c:numCache>
                <c:formatCode>General</c:formatCode>
                <c:ptCount val="100"/>
                <c:pt idx="0">
                  <c:v>4.5015440684494949E-3</c:v>
                </c:pt>
                <c:pt idx="1">
                  <c:v>1.4234064864268585E-2</c:v>
                </c:pt>
                <c:pt idx="2">
                  <c:v>4.4978386782317428E-2</c:v>
                </c:pt>
                <c:pt idx="3">
                  <c:v>0.10972176287436908</c:v>
                </c:pt>
                <c:pt idx="4">
                  <c:v>0.14796478564084573</c:v>
                </c:pt>
                <c:pt idx="5">
                  <c:v>0.17774494600437143</c:v>
                </c:pt>
                <c:pt idx="6">
                  <c:v>0.20283895782158715</c:v>
                </c:pt>
                <c:pt idx="7">
                  <c:v>0.22483347492608688</c:v>
                </c:pt>
                <c:pt idx="8">
                  <c:v>0.2445765516601246</c:v>
                </c:pt>
                <c:pt idx="9">
                  <c:v>0.26258566931366972</c:v>
                </c:pt>
                <c:pt idx="10">
                  <c:v>0.27920469156344285</c:v>
                </c:pt>
                <c:pt idx="11">
                  <c:v>0.29467619956494667</c:v>
                </c:pt>
                <c:pt idx="12">
                  <c:v>0.30917909540773447</c:v>
                </c:pt>
                <c:pt idx="13">
                  <c:v>0.32284992485205777</c:v>
                </c:pt>
                <c:pt idx="14">
                  <c:v>0.33579579299544599</c:v>
                </c:pt>
                <c:pt idx="15">
                  <c:v>0.34810260493903739</c:v>
                </c:pt>
                <c:pt idx="16">
                  <c:v>0.35984054955153155</c:v>
                </c:pt>
                <c:pt idx="17">
                  <c:v>0.37106787784673373</c:v>
                </c:pt>
                <c:pt idx="18">
                  <c:v>0.38183358367107867</c:v>
                </c:pt>
                <c:pt idx="19">
                  <c:v>0.39217935372369872</c:v>
                </c:pt>
                <c:pt idx="20">
                  <c:v>0.40214101701695254</c:v>
                </c:pt>
                <c:pt idx="21">
                  <c:v>0.4117496427568475</c:v>
                </c:pt>
                <c:pt idx="22">
                  <c:v>0.42103238583058805</c:v>
                </c:pt>
                <c:pt idx="23">
                  <c:v>0.4300131475778261</c:v>
                </c:pt>
                <c:pt idx="24">
                  <c:v>0.43871309903583877</c:v>
                </c:pt>
                <c:pt idx="25">
                  <c:v>0.44715110020733106</c:v>
                </c:pt>
                <c:pt idx="26">
                  <c:v>0.45534403961962705</c:v>
                </c:pt>
                <c:pt idx="27">
                  <c:v>0.46173220839597295</c:v>
                </c:pt>
                <c:pt idx="28">
                  <c:v>0.46330711200860392</c:v>
                </c:pt>
                <c:pt idx="29">
                  <c:v>0.47105404741967899</c:v>
                </c:pt>
                <c:pt idx="30">
                  <c:v>0.47859730176283044</c:v>
                </c:pt>
                <c:pt idx="31">
                  <c:v>0.48594821649109265</c:v>
                </c:pt>
                <c:pt idx="32">
                  <c:v>0.49311715332719097</c:v>
                </c:pt>
                <c:pt idx="33">
                  <c:v>0.50011360866142374</c:v>
                </c:pt>
                <c:pt idx="34">
                  <c:v>0.50694631126200917</c:v>
                </c:pt>
                <c:pt idx="35">
                  <c:v>0.5136233061906389</c:v>
                </c:pt>
                <c:pt idx="36">
                  <c:v>0.52015202723989373</c:v>
                </c:pt>
                <c:pt idx="37">
                  <c:v>0.52653935976177124</c:v>
                </c:pt>
                <c:pt idx="38">
                  <c:v>0.53279169540617421</c:v>
                </c:pt>
                <c:pt idx="39">
                  <c:v>0.53891498001161964</c:v>
                </c:pt>
                <c:pt idx="40">
                  <c:v>0.54491475567048442</c:v>
                </c:pt>
                <c:pt idx="41">
                  <c:v>0.55079619781499001</c:v>
                </c:pt>
                <c:pt idx="42">
                  <c:v>0.55656414802818999</c:v>
                </c:pt>
                <c:pt idx="43">
                  <c:v>0.56222314316912303</c:v>
                </c:pt>
                <c:pt idx="44">
                  <c:v>0.56777744130740904</c:v>
                </c:pt>
                <c:pt idx="45">
                  <c:v>0.57323104488557153</c:v>
                </c:pt>
                <c:pt idx="46">
                  <c:v>0.57858772146388926</c:v>
                </c:pt>
                <c:pt idx="47">
                  <c:v>0.58385102234998865</c:v>
                </c:pt>
                <c:pt idx="48">
                  <c:v>0.58902429937161105</c:v>
                </c:pt>
                <c:pt idx="49">
                  <c:v>0.59411072001438325</c:v>
                </c:pt>
                <c:pt idx="50">
                  <c:v>0.59911328111568596</c:v>
                </c:pt>
                <c:pt idx="51">
                  <c:v>0.60403482127979868</c:v>
                </c:pt>
                <c:pt idx="52">
                  <c:v>0.60887803215756731</c:v>
                </c:pt>
                <c:pt idx="53">
                  <c:v>0.61364546871520875</c:v>
                </c:pt>
                <c:pt idx="54">
                  <c:v>0.61833955860098044</c:v>
                </c:pt>
                <c:pt idx="55">
                  <c:v>0.62296261070485681</c:v>
                </c:pt>
                <c:pt idx="56">
                  <c:v>0.62751682299469136</c:v>
                </c:pt>
                <c:pt idx="57">
                  <c:v>0.6320042897023046</c:v>
                </c:pt>
                <c:pt idx="58">
                  <c:v>0.6429438277823013</c:v>
                </c:pt>
                <c:pt idx="59">
                  <c:v>0.6535072652186863</c:v>
                </c:pt>
                <c:pt idx="60">
                  <c:v>0.66372037382834459</c:v>
                </c:pt>
                <c:pt idx="61">
                  <c:v>0.67360629703479336</c:v>
                </c:pt>
                <c:pt idx="62">
                  <c:v>0.68318590300192528</c:v>
                </c:pt>
                <c:pt idx="63">
                  <c:v>0.69247807939044859</c:v>
                </c:pt>
                <c:pt idx="64">
                  <c:v>0.70149998110198786</c:v>
                </c:pt>
                <c:pt idx="65">
                  <c:v>0.71026723984833695</c:v>
                </c:pt>
                <c:pt idx="66">
                  <c:v>0.71879414248385054</c:v>
                </c:pt>
                <c:pt idx="67">
                  <c:v>0.72709378359602261</c:v>
                </c:pt>
                <c:pt idx="68">
                  <c:v>0.7351781967422617</c:v>
                </c:pt>
                <c:pt idx="69">
                  <c:v>0.7430584678636637</c:v>
                </c:pt>
                <c:pt idx="70">
                  <c:v>0.75074483373710466</c:v>
                </c:pt>
                <c:pt idx="71">
                  <c:v>0.75824676779990563</c:v>
                </c:pt>
                <c:pt idx="72">
                  <c:v>0.76557305526322983</c:v>
                </c:pt>
                <c:pt idx="73">
                  <c:v>0.77273185909640307</c:v>
                </c:pt>
                <c:pt idx="74">
                  <c:v>0.77973077819578662</c:v>
                </c:pt>
                <c:pt idx="75">
                  <c:v>0.78657689883453219</c:v>
                </c:pt>
                <c:pt idx="76">
                  <c:v>0.79327684031267987</c:v>
                </c:pt>
                <c:pt idx="77">
                  <c:v>0.79983679558231158</c:v>
                </c:pt>
                <c:pt idx="78">
                  <c:v>0.80626256750337477</c:v>
                </c:pt>
                <c:pt idx="79">
                  <c:v>0.81255960128731386</c:v>
                </c:pt>
                <c:pt idx="80">
                  <c:v>0.8187330136038482</c:v>
                </c:pt>
                <c:pt idx="81">
                  <c:v>0.8247876187579527</c:v>
                </c:pt>
                <c:pt idx="82">
                  <c:v>0.830727952286897</c:v>
                </c:pt>
                <c:pt idx="83">
                  <c:v>0.83655829227904388</c:v>
                </c:pt>
                <c:pt idx="84">
                  <c:v>0.84228267867544415</c:v>
                </c:pt>
                <c:pt idx="85">
                  <c:v>0.84790493078077744</c:v>
                </c:pt>
                <c:pt idx="86">
                  <c:v>0.85342866318084931</c:v>
                </c:pt>
                <c:pt idx="87">
                  <c:v>0.8588573002388018</c:v>
                </c:pt>
                <c:pt idx="88">
                  <c:v>0.8641940893207376</c:v>
                </c:pt>
                <c:pt idx="89">
                  <c:v>0.86944211288302164</c:v>
                </c:pt>
                <c:pt idx="90">
                  <c:v>0.87460429953763086</c:v>
                </c:pt>
                <c:pt idx="91">
                  <c:v>0.87968343419819861</c:v>
                </c:pt>
                <c:pt idx="92">
                  <c:v>0.88468216739749206</c:v>
                </c:pt>
                <c:pt idx="93">
                  <c:v>0.8896030238567223</c:v>
                </c:pt>
                <c:pt idx="94">
                  <c:v>0.89444841037808098</c:v>
                </c:pt>
                <c:pt idx="95">
                  <c:v>0.89922062312402362</c:v>
                </c:pt>
                <c:pt idx="96">
                  <c:v>0.90392185433994143</c:v>
                </c:pt>
                <c:pt idx="97">
                  <c:v>0.90855419857080977</c:v>
                </c:pt>
                <c:pt idx="98">
                  <c:v>0.91311965841710174</c:v>
                </c:pt>
                <c:pt idx="99">
                  <c:v>0.91762014987056006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38-4A12-812C-D9BDF38C819B}"/>
            </c:ext>
          </c:extLst>
        </c:ser>
        <c:ser>
          <c:idx val="9"/>
          <c:order val="3"/>
          <c:tx>
            <c:strRef>
              <c:f>'f1&amp;f2&amp;f3'!$O$1</c:f>
              <c:strCache>
                <c:ptCount val="1"/>
                <c:pt idx="0">
                  <c:v>fpmax(D/a)</c:v>
                </c:pt>
              </c:strCache>
            </c:strRef>
          </c:tx>
          <c:spPr>
            <a:ln w="38100">
              <a:solidFill>
                <a:schemeClr val="accent6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'f1&amp;f2&amp;f3'!$O$2:$O$101</c:f>
              <c:numCache>
                <c:formatCode>General</c:formatCode>
                <c:ptCount val="100"/>
                <c:pt idx="0">
                  <c:v>0.40330204608418863</c:v>
                </c:pt>
                <c:pt idx="1">
                  <c:v>0.40356351369769478</c:v>
                </c:pt>
                <c:pt idx="2">
                  <c:v>0.4061664446412393</c:v>
                </c:pt>
                <c:pt idx="3">
                  <c:v>0.42025191290930947</c:v>
                </c:pt>
                <c:pt idx="4">
                  <c:v>0.43374041102112409</c:v>
                </c:pt>
                <c:pt idx="5">
                  <c:v>0.44668048982828812</c:v>
                </c:pt>
                <c:pt idx="6">
                  <c:v>0.45911500802558419</c:v>
                </c:pt>
                <c:pt idx="7">
                  <c:v>0.47108198859220141</c:v>
                </c:pt>
                <c:pt idx="8">
                  <c:v>0.48261531998014001</c:v>
                </c:pt>
                <c:pt idx="9">
                  <c:v>0.49374533464397424</c:v>
                </c:pt>
                <c:pt idx="10">
                  <c:v>0.50449928979192915</c:v>
                </c:pt>
                <c:pt idx="11">
                  <c:v>0.51490176954252598</c:v>
                </c:pt>
                <c:pt idx="12">
                  <c:v>0.52497502341845459</c:v>
                </c:pt>
                <c:pt idx="13">
                  <c:v>0.53473925290108837</c:v>
                </c:pt>
                <c:pt idx="14">
                  <c:v>0.5442128553252209</c:v>
                </c:pt>
                <c:pt idx="15">
                  <c:v>0.55341263251517214</c:v>
                </c:pt>
                <c:pt idx="16">
                  <c:v>0.56235397010737487</c:v>
                </c:pt>
                <c:pt idx="17">
                  <c:v>0.57105099236693735</c:v>
                </c:pt>
                <c:pt idx="18">
                  <c:v>0.57951669641025416</c:v>
                </c:pt>
                <c:pt idx="19">
                  <c:v>0.58776306903598619</c:v>
                </c:pt>
                <c:pt idx="20">
                  <c:v>0.59580118880042088</c:v>
                </c:pt>
                <c:pt idx="21">
                  <c:v>0.60364131551856959</c:v>
                </c:pt>
                <c:pt idx="22">
                  <c:v>0.61129296900516483</c:v>
                </c:pt>
                <c:pt idx="23">
                  <c:v>0.6187649985715109</c:v>
                </c:pt>
                <c:pt idx="24">
                  <c:v>0.62606564455067859</c:v>
                </c:pt>
                <c:pt idx="25">
                  <c:v>0.63320259292374781</c:v>
                </c:pt>
                <c:pt idx="26">
                  <c:v>0.64018302395508719</c:v>
                </c:pt>
                <c:pt idx="27">
                  <c:v>0.64565920528548137</c:v>
                </c:pt>
                <c:pt idx="28">
                  <c:v>0.6470136556082251</c:v>
                </c:pt>
                <c:pt idx="29">
                  <c:v>0.65370078240037199</c:v>
                </c:pt>
                <c:pt idx="30">
                  <c:v>0.66025031025884662</c:v>
                </c:pt>
                <c:pt idx="31">
                  <c:v>0.66666778786314929</c:v>
                </c:pt>
                <c:pt idx="32">
                  <c:v>0.67295843488948759</c:v>
                </c:pt>
                <c:pt idx="33">
                  <c:v>0.6791271675180004</c:v>
                </c:pt>
                <c:pt idx="34">
                  <c:v>0.68517862151498177</c:v>
                </c:pt>
                <c:pt idx="35">
                  <c:v>0.69111717316160282</c:v>
                </c:pt>
                <c:pt idx="36">
                  <c:v>0.69694695826582398</c:v>
                </c:pt>
                <c:pt idx="37">
                  <c:v>0.70267188946437775</c:v>
                </c:pt>
                <c:pt idx="38">
                  <c:v>0.70829567199611687</c:v>
                </c:pt>
                <c:pt idx="39">
                  <c:v>0.71382181810598244</c:v>
                </c:pt>
                <c:pt idx="40">
                  <c:v>0.71925366021982373</c:v>
                </c:pt>
                <c:pt idx="41">
                  <c:v>0.72459436301382385</c:v>
                </c:pt>
                <c:pt idx="42">
                  <c:v>0.72984693448799287</c:v>
                </c:pt>
                <c:pt idx="43">
                  <c:v>0.73501423614074568</c:v>
                </c:pt>
                <c:pt idx="44">
                  <c:v>0.74009899233073406</c:v>
                </c:pt>
                <c:pt idx="45">
                  <c:v>0.74510379890261569</c:v>
                </c:pt>
                <c:pt idx="46">
                  <c:v>0.75003113114513242</c:v>
                </c:pt>
                <c:pt idx="47">
                  <c:v>0.75488335114257543</c:v>
                </c:pt>
                <c:pt idx="48">
                  <c:v>0.75966271457428947</c:v>
                </c:pt>
                <c:pt idx="49">
                  <c:v>0.76437137701121716</c:v>
                </c:pt>
                <c:pt idx="50">
                  <c:v>0.76901139975347221</c:v>
                </c:pt>
                <c:pt idx="51">
                  <c:v>0.77358475524851622</c:v>
                </c:pt>
                <c:pt idx="52">
                  <c:v>0.77809333212558385</c:v>
                </c:pt>
                <c:pt idx="53">
                  <c:v>0.7825389398785163</c:v>
                </c:pt>
                <c:pt idx="54">
                  <c:v>0.78692331322606401</c:v>
                </c:pt>
                <c:pt idx="55">
                  <c:v>0.79124811617595214</c:v>
                </c:pt>
                <c:pt idx="56">
                  <c:v>0.79551494581654081</c:v>
                </c:pt>
                <c:pt idx="57">
                  <c:v>0.79972533585769523</c:v>
                </c:pt>
                <c:pt idx="58">
                  <c:v>0.81001391899485586</c:v>
                </c:pt>
                <c:pt idx="59">
                  <c:v>0.81998033510755908</c:v>
                </c:pt>
                <c:pt idx="60">
                  <c:v>0.82964414917699625</c:v>
                </c:pt>
                <c:pt idx="61">
                  <c:v>0.83902319633014244</c:v>
                </c:pt>
                <c:pt idx="62">
                  <c:v>0.84813377994384054</c:v>
                </c:pt>
                <c:pt idx="63">
                  <c:v>0.85699084217765797</c:v>
                </c:pt>
                <c:pt idx="64">
                  <c:v>0.86560811141577321</c:v>
                </c:pt>
                <c:pt idx="65">
                  <c:v>0.87399823027113144</c:v>
                </c:pt>
                <c:pt idx="66">
                  <c:v>0.88217286714808285</c:v>
                </c:pt>
                <c:pt idx="67">
                  <c:v>0.89014281383436167</c:v>
                </c:pt>
                <c:pt idx="68">
                  <c:v>0.89791807117061972</c:v>
                </c:pt>
                <c:pt idx="69">
                  <c:v>0.90550792450372797</c:v>
                </c:pt>
                <c:pt idx="70">
                  <c:v>0.91292101035182383</c:v>
                </c:pt>
                <c:pt idx="71">
                  <c:v>0.92016537548150001</c:v>
                </c:pt>
                <c:pt idx="72">
                  <c:v>0.92724852941049807</c:v>
                </c:pt>
                <c:pt idx="73">
                  <c:v>0.93417749119480664</c:v>
                </c:pt>
                <c:pt idx="74">
                  <c:v>0.94095883123094126</c:v>
                </c:pt>
                <c:pt idx="75">
                  <c:v>0.94759870869744633</c:v>
                </c:pt>
                <c:pt idx="76">
                  <c:v>0.95410290517037633</c:v>
                </c:pt>
                <c:pt idx="77">
                  <c:v>0.96047685487253709</c:v>
                </c:pt>
                <c:pt idx="78">
                  <c:v>0.96672567195306869</c:v>
                </c:pt>
                <c:pt idx="79">
                  <c:v>0.9728541751404941</c:v>
                </c:pt>
                <c:pt idx="80">
                  <c:v>0.97886691006697324</c:v>
                </c:pt>
                <c:pt idx="81">
                  <c:v>0.98476816952285795</c:v>
                </c:pt>
                <c:pt idx="82">
                  <c:v>0.99056201186761861</c:v>
                </c:pt>
                <c:pt idx="83">
                  <c:v>0.99625227779492898</c:v>
                </c:pt>
                <c:pt idx="84">
                  <c:v>1.00184260562536</c:v>
                </c:pt>
                <c:pt idx="85">
                  <c:v>1.0073364452791895</c:v>
                </c:pt>
                <c:pt idx="86">
                  <c:v>1.0127370710637087</c:v>
                </c:pt>
                <c:pt idx="87">
                  <c:v>1.0180475933937114</c:v>
                </c:pt>
                <c:pt idx="88">
                  <c:v>1.0232709695502229</c:v>
                </c:pt>
                <c:pt idx="89">
                  <c:v>1.0284100135706404</c:v>
                </c:pt>
                <c:pt idx="90">
                  <c:v>1.0334674053531028</c:v>
                </c:pt>
                <c:pt idx="91">
                  <c:v>1.0384456990488304</c:v>
                </c:pt>
                <c:pt idx="92">
                  <c:v>1.0433473308082362</c:v>
                </c:pt>
                <c:pt idx="93">
                  <c:v>1.0481746259396101</c:v>
                </c:pt>
                <c:pt idx="94">
                  <c:v>1.0529298055330412</c:v>
                </c:pt>
                <c:pt idx="95">
                  <c:v>1.0576149925968075</c:v>
                </c:pt>
                <c:pt idx="96">
                  <c:v>1.0622322177486707</c:v>
                </c:pt>
                <c:pt idx="97">
                  <c:v>1.0667834245002599</c:v>
                </c:pt>
                <c:pt idx="98">
                  <c:v>1.0712704741689714</c:v>
                </c:pt>
                <c:pt idx="99">
                  <c:v>1.0756951504484464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38-4A12-812C-D9BDF38C819B}"/>
            </c:ext>
          </c:extLst>
        </c:ser>
        <c:ser>
          <c:idx val="10"/>
          <c:order val="4"/>
          <c:tx>
            <c:strRef>
              <c:f>'f1&amp;f2&amp;f3'!$P$1</c:f>
              <c:strCache>
                <c:ptCount val="1"/>
                <c:pt idx="0">
                  <c:v>f7(D/a)</c:v>
                </c:pt>
              </c:strCache>
            </c:strRef>
          </c:tx>
          <c:spPr>
            <a:ln w="38100"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'f1&amp;f2&amp;f3'!$P$2:$P$101</c:f>
              <c:numCache>
                <c:formatCode>General</c:formatCode>
                <c:ptCount val="100"/>
                <c:pt idx="0">
                  <c:v>6.3655611887726508E-5</c:v>
                </c:pt>
                <c:pt idx="1">
                  <c:v>6.3598400015030124E-4</c:v>
                </c:pt>
                <c:pt idx="2">
                  <c:v>6.3033720407869968E-3</c:v>
                </c:pt>
                <c:pt idx="3">
                  <c:v>3.6073640921430845E-2</c:v>
                </c:pt>
                <c:pt idx="4">
                  <c:v>6.3296194214722615E-2</c:v>
                </c:pt>
                <c:pt idx="5">
                  <c:v>8.837292647760657E-2</c:v>
                </c:pt>
                <c:pt idx="6">
                  <c:v>0.11161754889275204</c:v>
                </c:pt>
                <c:pt idx="7">
                  <c:v>0.13327963903268578</c:v>
                </c:pt>
                <c:pt idx="8">
                  <c:v>0.15356101265803526</c:v>
                </c:pt>
                <c:pt idx="9">
                  <c:v>0.17262718328732582</c:v>
                </c:pt>
                <c:pt idx="10">
                  <c:v>0.19061557850424479</c:v>
                </c:pt>
                <c:pt idx="11">
                  <c:v>0.20764155572311385</c:v>
                </c:pt>
                <c:pt idx="12">
                  <c:v>0.22380288883401458</c:v>
                </c:pt>
                <c:pt idx="13">
                  <c:v>0.23918316966564812</c:v>
                </c:pt>
                <c:pt idx="14">
                  <c:v>0.25385442475265002</c:v>
                </c:pt>
                <c:pt idx="15">
                  <c:v>0.26787915508924687</c:v>
                </c:pt>
                <c:pt idx="16">
                  <c:v>0.28131194512399421</c:v>
                </c:pt>
                <c:pt idx="17">
                  <c:v>0.29420074574824723</c:v>
                </c:pt>
                <c:pt idx="18">
                  <c:v>0.30658790746547565</c:v>
                </c:pt>
                <c:pt idx="19">
                  <c:v>0.3185110199326821</c:v>
                </c:pt>
                <c:pt idx="20">
                  <c:v>0.33000359985097932</c:v>
                </c:pt>
                <c:pt idx="21">
                  <c:v>0.34109565893456228</c:v>
                </c:pt>
                <c:pt idx="22">
                  <c:v>0.35181417620258271</c:v>
                </c:pt>
                <c:pt idx="23">
                  <c:v>0.36218349330592797</c:v>
                </c:pt>
                <c:pt idx="24">
                  <c:v>0.37222564746581771</c:v>
                </c:pt>
                <c:pt idx="25">
                  <c:v>0.38196065347849528</c:v>
                </c:pt>
                <c:pt idx="26">
                  <c:v>0.3914067438595023</c:v>
                </c:pt>
                <c:pt idx="27">
                  <c:v>0.39876683791702838</c:v>
                </c:pt>
                <c:pt idx="28">
                  <c:v>0.40058057436950162</c:v>
                </c:pt>
                <c:pt idx="29">
                  <c:v>0.40949740074279489</c:v>
                </c:pt>
                <c:pt idx="30">
                  <c:v>0.41817123132876799</c:v>
                </c:pt>
                <c:pt idx="31">
                  <c:v>0.4266149594814671</c:v>
                </c:pt>
                <c:pt idx="32">
                  <c:v>0.43484047883845928</c:v>
                </c:pt>
                <c:pt idx="33">
                  <c:v>0.44285878407601909</c:v>
                </c:pt>
                <c:pt idx="34">
                  <c:v>0.45068005928253851</c:v>
                </c:pt>
                <c:pt idx="35">
                  <c:v>0.45831375573235739</c:v>
                </c:pt>
                <c:pt idx="36">
                  <c:v>0.46576866054993038</c:v>
                </c:pt>
                <c:pt idx="37">
                  <c:v>0.47305295751549614</c:v>
                </c:pt>
                <c:pt idx="38">
                  <c:v>0.48017428106741145</c:v>
                </c:pt>
                <c:pt idx="39">
                  <c:v>0.48713976439463508</c:v>
                </c:pt>
                <c:pt idx="40">
                  <c:v>0.49395608237887378</c:v>
                </c:pt>
                <c:pt idx="41">
                  <c:v>0.50062949003441071</c:v>
                </c:pt>
                <c:pt idx="42">
                  <c:v>0.50716585700046013</c:v>
                </c:pt>
                <c:pt idx="43">
                  <c:v>0.51357069856272597</c:v>
                </c:pt>
                <c:pt idx="44">
                  <c:v>0.51984920361500897</c:v>
                </c:pt>
                <c:pt idx="45">
                  <c:v>0.52600625991606331</c:v>
                </c:pt>
                <c:pt idx="46">
                  <c:v>0.53204647694971419</c:v>
                </c:pt>
                <c:pt idx="47">
                  <c:v>0.53797420665608542</c:v>
                </c:pt>
                <c:pt idx="48">
                  <c:v>0.54379356226750075</c:v>
                </c:pt>
                <c:pt idx="49">
                  <c:v>0.54950843545326544</c:v>
                </c:pt>
                <c:pt idx="50">
                  <c:v>0.55512251195231543</c:v>
                </c:pt>
                <c:pt idx="51">
                  <c:v>0.56063928585100531</c:v>
                </c:pt>
                <c:pt idx="52">
                  <c:v>0.56606207264454489</c:v>
                </c:pt>
                <c:pt idx="53">
                  <c:v>0.57139402120435412</c:v>
                </c:pt>
                <c:pt idx="54">
                  <c:v>0.57663812475949827</c:v>
                </c:pt>
                <c:pt idx="55">
                  <c:v>0.58179723098809644</c:v>
                </c:pt>
                <c:pt idx="56">
                  <c:v>0.58687405130388537</c:v>
                </c:pt>
                <c:pt idx="57">
                  <c:v>0.59187116941376039</c:v>
                </c:pt>
                <c:pt idx="58">
                  <c:v>0.60403116163363357</c:v>
                </c:pt>
                <c:pt idx="59">
                  <c:v>0.61574366346292075</c:v>
                </c:pt>
                <c:pt idx="60">
                  <c:v>0.62704044471220144</c:v>
                </c:pt>
                <c:pt idx="61">
                  <c:v>0.63795000758267639</c:v>
                </c:pt>
                <c:pt idx="62">
                  <c:v>0.64849801996168754</c:v>
                </c:pt>
                <c:pt idx="63">
                  <c:v>0.65870767919631779</c:v>
                </c:pt>
                <c:pt idx="64">
                  <c:v>0.66860001931560908</c:v>
                </c:pt>
                <c:pt idx="65">
                  <c:v>0.67819417193367137</c:v>
                </c:pt>
                <c:pt idx="66">
                  <c:v>0.68750758896906639</c:v>
                </c:pt>
                <c:pt idx="67">
                  <c:v>0.69655623369612385</c:v>
                </c:pt>
                <c:pt idx="68">
                  <c:v>0.70535474538250387</c:v>
                </c:pt>
                <c:pt idx="69">
                  <c:v>0.71391658177754469</c:v>
                </c:pt>
                <c:pt idx="70">
                  <c:v>0.72225414293366774</c:v>
                </c:pt>
                <c:pt idx="71">
                  <c:v>0.73037887922066291</c:v>
                </c:pt>
                <c:pt idx="72">
                  <c:v>0.73830138589422767</c:v>
                </c:pt>
                <c:pt idx="73">
                  <c:v>0.74603148617855397</c:v>
                </c:pt>
                <c:pt idx="74">
                  <c:v>0.75357830449739294</c:v>
                </c:pt>
                <c:pt idx="75">
                  <c:v>0.76095033122295608</c:v>
                </c:pt>
                <c:pt idx="76">
                  <c:v>0.76815548009497348</c:v>
                </c:pt>
                <c:pt idx="77">
                  <c:v>0.77520113928362178</c:v>
                </c:pt>
                <c:pt idx="78">
                  <c:v>0.782094216922397</c:v>
                </c:pt>
                <c:pt idx="79">
                  <c:v>0.78884118181439822</c:v>
                </c:pt>
                <c:pt idx="80">
                  <c:v>0.79544809991325305</c:v>
                </c:pt>
                <c:pt idx="81">
                  <c:v>0.80192066709431697</c:v>
                </c:pt>
                <c:pt idx="82">
                  <c:v>0.80826423865982322</c:v>
                </c:pt>
                <c:pt idx="83">
                  <c:v>0.81448385596096529</c:v>
                </c:pt>
                <c:pt idx="84">
                  <c:v>0.82058427046850324</c:v>
                </c:pt>
                <c:pt idx="85">
                  <c:v>0.82656996557982154</c:v>
                </c:pt>
                <c:pt idx="86">
                  <c:v>0.83244517641316496</c:v>
                </c:pt>
                <c:pt idx="87">
                  <c:v>0.83821390780795813</c:v>
                </c:pt>
                <c:pt idx="88">
                  <c:v>0.84387995072283939</c:v>
                </c:pt>
                <c:pt idx="89">
                  <c:v>0.84944689719956668</c:v>
                </c:pt>
                <c:pt idx="90">
                  <c:v>0.85491815404072546</c:v>
                </c:pt>
                <c:pt idx="91">
                  <c:v>0.86029695533166162</c:v>
                </c:pt>
                <c:pt idx="92">
                  <c:v>0.86558637392189119</c:v>
                </c:pt>
                <c:pt idx="93">
                  <c:v>0.87078933196804797</c:v>
                </c:pt>
                <c:pt idx="94">
                  <c:v>0.87590861062894287</c:v>
                </c:pt>
                <c:pt idx="95">
                  <c:v>0.88094685899326242</c:v>
                </c:pt>
                <c:pt idx="96">
                  <c:v>0.88590660231166318</c:v>
                </c:pt>
                <c:pt idx="97">
                  <c:v>0.89079024959729558</c:v>
                </c:pt>
                <c:pt idx="98">
                  <c:v>0.89560010065203177</c:v>
                </c:pt>
                <c:pt idx="99">
                  <c:v>0.90033835256969064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38-4A12-812C-D9BDF38C819B}"/>
            </c:ext>
          </c:extLst>
        </c:ser>
        <c:ser>
          <c:idx val="4"/>
          <c:order val="5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38-4A12-812C-D9BDF38C819B}"/>
            </c:ext>
          </c:extLst>
        </c:ser>
        <c:ser>
          <c:idx val="1"/>
          <c:order val="6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38-4A12-812C-D9BDF38C8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Function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  <c:spPr>
        <a:solidFill>
          <a:schemeClr val="accent3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66590721408692688"/>
          <c:y val="0.44107532013043826"/>
          <c:w val="0.27142971381970921"/>
          <c:h val="0.41942946525623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5540990337102"/>
          <c:y val="0.10678210678210677"/>
          <c:w val="0.85117157143066613"/>
          <c:h val="0.77084182658985811"/>
        </c:manualLayout>
      </c:layout>
      <c:scatterChart>
        <c:scatterStyle val="lineMarker"/>
        <c:varyColors val="0"/>
        <c:ser>
          <c:idx val="2"/>
          <c:order val="0"/>
          <c:tx>
            <c:strRef>
              <c:f>'f1&amp;f2&amp;f3'!$L$1</c:f>
              <c:strCache>
                <c:ptCount val="1"/>
                <c:pt idx="0">
                  <c:v>f1(D/a)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'f1&amp;f2&amp;f3'!$L$2:$L$101</c:f>
              <c:numCache>
                <c:formatCode>General</c:formatCode>
                <c:ptCount val="100"/>
                <c:pt idx="0">
                  <c:v>0.22066742954982663</c:v>
                </c:pt>
                <c:pt idx="1">
                  <c:v>0.22095375098991607</c:v>
                </c:pt>
                <c:pt idx="2">
                  <c:v>0.22380288883401458</c:v>
                </c:pt>
                <c:pt idx="3">
                  <c:v>0.23918316966564812</c:v>
                </c:pt>
                <c:pt idx="4">
                  <c:v>0.25385442475265002</c:v>
                </c:pt>
                <c:pt idx="5">
                  <c:v>0.26787915508924687</c:v>
                </c:pt>
                <c:pt idx="6">
                  <c:v>0.28131194512399416</c:v>
                </c:pt>
                <c:pt idx="7">
                  <c:v>0.29420074574824717</c:v>
                </c:pt>
                <c:pt idx="8">
                  <c:v>0.30658790746547565</c:v>
                </c:pt>
                <c:pt idx="9">
                  <c:v>0.31851101993268199</c:v>
                </c:pt>
                <c:pt idx="10">
                  <c:v>0.33000359985097927</c:v>
                </c:pt>
                <c:pt idx="11">
                  <c:v>0.34109565893456223</c:v>
                </c:pt>
                <c:pt idx="12">
                  <c:v>0.35181417620258254</c:v>
                </c:pt>
                <c:pt idx="13">
                  <c:v>0.36218349330592792</c:v>
                </c:pt>
                <c:pt idx="14">
                  <c:v>0.37222564746581766</c:v>
                </c:pt>
                <c:pt idx="15">
                  <c:v>0.38196065347849523</c:v>
                </c:pt>
                <c:pt idx="16">
                  <c:v>0.39140674385950214</c:v>
                </c:pt>
                <c:pt idx="17">
                  <c:v>0.40058057436950156</c:v>
                </c:pt>
                <c:pt idx="18">
                  <c:v>0.40949740074279489</c:v>
                </c:pt>
                <c:pt idx="19">
                  <c:v>0.41817123132876793</c:v>
                </c:pt>
                <c:pt idx="20">
                  <c:v>0.42661495948146699</c:v>
                </c:pt>
                <c:pt idx="21">
                  <c:v>0.43484047883845922</c:v>
                </c:pt>
                <c:pt idx="22">
                  <c:v>0.44285878407601909</c:v>
                </c:pt>
                <c:pt idx="23">
                  <c:v>0.45068005928253846</c:v>
                </c:pt>
                <c:pt idx="24">
                  <c:v>0.45831375573235733</c:v>
                </c:pt>
                <c:pt idx="25">
                  <c:v>0.46576866054993032</c:v>
                </c:pt>
                <c:pt idx="26">
                  <c:v>0.47305295751549614</c:v>
                </c:pt>
                <c:pt idx="27">
                  <c:v>0.47876270497946799</c:v>
                </c:pt>
                <c:pt idx="28">
                  <c:v>0.48017428106741139</c:v>
                </c:pt>
                <c:pt idx="29">
                  <c:v>0.48713976439463491</c:v>
                </c:pt>
                <c:pt idx="30">
                  <c:v>0.49395608237887373</c:v>
                </c:pt>
                <c:pt idx="31">
                  <c:v>0.50062949003441071</c:v>
                </c:pt>
                <c:pt idx="32">
                  <c:v>0.50716585700046013</c:v>
                </c:pt>
                <c:pt idx="33">
                  <c:v>0.51357069856272597</c:v>
                </c:pt>
                <c:pt idx="34">
                  <c:v>0.51984920361500897</c:v>
                </c:pt>
                <c:pt idx="35">
                  <c:v>0.52600625991606331</c:v>
                </c:pt>
                <c:pt idx="36">
                  <c:v>0.53204647694971419</c:v>
                </c:pt>
                <c:pt idx="37">
                  <c:v>0.53797420665608542</c:v>
                </c:pt>
                <c:pt idx="38">
                  <c:v>0.54379356226750086</c:v>
                </c:pt>
                <c:pt idx="39">
                  <c:v>0.54950843545326555</c:v>
                </c:pt>
                <c:pt idx="40">
                  <c:v>0.55512251195231566</c:v>
                </c:pt>
                <c:pt idx="41">
                  <c:v>0.56063928585100553</c:v>
                </c:pt>
                <c:pt idx="42">
                  <c:v>0.56606207264454511</c:v>
                </c:pt>
                <c:pt idx="43">
                  <c:v>0.57139402120435434</c:v>
                </c:pt>
                <c:pt idx="44">
                  <c:v>0.57663812475949849</c:v>
                </c:pt>
                <c:pt idx="45">
                  <c:v>0.58179723098809666</c:v>
                </c:pt>
                <c:pt idx="46">
                  <c:v>0.58687405130388559</c:v>
                </c:pt>
                <c:pt idx="47">
                  <c:v>0.59187116941376061</c:v>
                </c:pt>
                <c:pt idx="48">
                  <c:v>0.59679104921390913</c:v>
                </c:pt>
                <c:pt idx="49">
                  <c:v>0.60163604208494947</c:v>
                </c:pt>
                <c:pt idx="50">
                  <c:v>0.60640839364014221</c:v>
                </c:pt>
                <c:pt idx="51">
                  <c:v>0.61111024997515551</c:v>
                </c:pt>
                <c:pt idx="52">
                  <c:v>0.61574366346292086</c:v>
                </c:pt>
                <c:pt idx="53">
                  <c:v>0.62031059813274414</c:v>
                </c:pt>
                <c:pt idx="54">
                  <c:v>0.62481293466896004</c:v>
                </c:pt>
                <c:pt idx="55">
                  <c:v>0.62925247506096893</c:v>
                </c:pt>
                <c:pt idx="56">
                  <c:v>0.63363094693343391</c:v>
                </c:pt>
                <c:pt idx="57">
                  <c:v>0.63795000758267628</c:v>
                </c:pt>
                <c:pt idx="58">
                  <c:v>0.64849801996168754</c:v>
                </c:pt>
                <c:pt idx="59">
                  <c:v>0.65870767919631779</c:v>
                </c:pt>
                <c:pt idx="60">
                  <c:v>0.66860001931560908</c:v>
                </c:pt>
                <c:pt idx="61">
                  <c:v>0.67819417193367137</c:v>
                </c:pt>
                <c:pt idx="62">
                  <c:v>0.68750758896906639</c:v>
                </c:pt>
                <c:pt idx="63">
                  <c:v>0.69655623369612385</c:v>
                </c:pt>
                <c:pt idx="64">
                  <c:v>0.70535474538250387</c:v>
                </c:pt>
                <c:pt idx="65">
                  <c:v>0.71391658177754469</c:v>
                </c:pt>
                <c:pt idx="66">
                  <c:v>0.72225414293366774</c:v>
                </c:pt>
                <c:pt idx="67">
                  <c:v>0.73037887922066291</c:v>
                </c:pt>
                <c:pt idx="68">
                  <c:v>0.73830138589422767</c:v>
                </c:pt>
                <c:pt idx="69">
                  <c:v>0.74603148617855397</c:v>
                </c:pt>
                <c:pt idx="70">
                  <c:v>0.75357830449739294</c:v>
                </c:pt>
                <c:pt idx="71">
                  <c:v>0.76095033122295608</c:v>
                </c:pt>
                <c:pt idx="72">
                  <c:v>0.76815548009497348</c:v>
                </c:pt>
                <c:pt idx="73">
                  <c:v>0.77520113928362178</c:v>
                </c:pt>
                <c:pt idx="74">
                  <c:v>0.782094216922397</c:v>
                </c:pt>
                <c:pt idx="75">
                  <c:v>0.78884118181439822</c:v>
                </c:pt>
                <c:pt idx="76">
                  <c:v>0.79544809991325305</c:v>
                </c:pt>
                <c:pt idx="77">
                  <c:v>0.80192066709431697</c:v>
                </c:pt>
                <c:pt idx="78">
                  <c:v>0.80826423865982322</c:v>
                </c:pt>
                <c:pt idx="79">
                  <c:v>0.81448385596096529</c:v>
                </c:pt>
                <c:pt idx="80">
                  <c:v>0.82058427046850324</c:v>
                </c:pt>
                <c:pt idx="81">
                  <c:v>0.82656996557982154</c:v>
                </c:pt>
                <c:pt idx="82">
                  <c:v>0.83244517641316496</c:v>
                </c:pt>
                <c:pt idx="83">
                  <c:v>0.83821390780795813</c:v>
                </c:pt>
                <c:pt idx="84">
                  <c:v>0.84387995072283939</c:v>
                </c:pt>
                <c:pt idx="85">
                  <c:v>0.84944689719956668</c:v>
                </c:pt>
                <c:pt idx="86">
                  <c:v>0.85491815404072546</c:v>
                </c:pt>
                <c:pt idx="87">
                  <c:v>0.86029695533166162</c:v>
                </c:pt>
                <c:pt idx="88">
                  <c:v>0.86558637392189119</c:v>
                </c:pt>
                <c:pt idx="89">
                  <c:v>0.87078933196804797</c:v>
                </c:pt>
                <c:pt idx="90">
                  <c:v>0.87590861062894287</c:v>
                </c:pt>
                <c:pt idx="91">
                  <c:v>0.88094685899326242</c:v>
                </c:pt>
                <c:pt idx="92">
                  <c:v>0.88590660231166318</c:v>
                </c:pt>
                <c:pt idx="93">
                  <c:v>0.89079024959729558</c:v>
                </c:pt>
                <c:pt idx="94">
                  <c:v>0.89560010065203177</c:v>
                </c:pt>
                <c:pt idx="95">
                  <c:v>0.90033835256969064</c:v>
                </c:pt>
                <c:pt idx="96">
                  <c:v>0.90500710576229404</c:v>
                </c:pt>
                <c:pt idx="97">
                  <c:v>0.90960836955072788</c:v>
                </c:pt>
                <c:pt idx="98">
                  <c:v>0.91414406735705112</c:v>
                </c:pt>
                <c:pt idx="99">
                  <c:v>0.91861604153203724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5D-49D6-AF33-ABD8118815BB}"/>
            </c:ext>
          </c:extLst>
        </c:ser>
        <c:ser>
          <c:idx val="5"/>
          <c:order val="1"/>
          <c:tx>
            <c:strRef>
              <c:f>'f1&amp;f2&amp;f3'!$M$1</c:f>
              <c:strCache>
                <c:ptCount val="1"/>
                <c:pt idx="0">
                  <c:v>f2(D/a)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'f1&amp;f2&amp;f3'!$M$2:$M$101</c:f>
              <c:numCache>
                <c:formatCode>General</c:formatCode>
                <c:ptCount val="100"/>
                <c:pt idx="0">
                  <c:v>0.25815539778147556</c:v>
                </c:pt>
                <c:pt idx="1">
                  <c:v>0.25840992127028489</c:v>
                </c:pt>
                <c:pt idx="2">
                  <c:v>0.26094402485840307</c:v>
                </c:pt>
                <c:pt idx="3">
                  <c:v>0.2746664034119905</c:v>
                </c:pt>
                <c:pt idx="4">
                  <c:v>0.28782157661549979</c:v>
                </c:pt>
                <c:pt idx="5">
                  <c:v>0.30045457924933672</c:v>
                </c:pt>
                <c:pt idx="6">
                  <c:v>0.31260528677706506</c:v>
                </c:pt>
                <c:pt idx="7">
                  <c:v>0.3243091745312825</c:v>
                </c:pt>
                <c:pt idx="8">
                  <c:v>0.33559794219877698</c:v>
                </c:pt>
                <c:pt idx="9">
                  <c:v>0.34650003130442286</c:v>
                </c:pt>
                <c:pt idx="10">
                  <c:v>0.3570410569675232</c:v>
                </c:pt>
                <c:pt idx="11">
                  <c:v>0.36724417042765189</c:v>
                </c:pt>
                <c:pt idx="12">
                  <c:v>0.37713036524813048</c:v>
                </c:pt>
                <c:pt idx="13">
                  <c:v>0.38671873738182772</c:v>
                </c:pt>
                <c:pt idx="14">
                  <c:v>0.39602670719805572</c:v>
                </c:pt>
                <c:pt idx="15">
                  <c:v>0.40507020995781534</c:v>
                </c:pt>
                <c:pt idx="16">
                  <c:v>0.4138638599694946</c:v>
                </c:pt>
                <c:pt idx="17">
                  <c:v>0.42242109267206085</c:v>
                </c:pt>
                <c:pt idx="18">
                  <c:v>0.43075428811414229</c:v>
                </c:pt>
                <c:pt idx="19">
                  <c:v>0.43887487867773983</c:v>
                </c:pt>
                <c:pt idx="20">
                  <c:v>0.44679344339903765</c:v>
                </c:pt>
                <c:pt idx="21">
                  <c:v>0.4545197908389168</c:v>
                </c:pt>
                <c:pt idx="22">
                  <c:v>0.46206303213175098</c:v>
                </c:pt>
                <c:pt idx="23">
                  <c:v>0.46943164557707268</c:v>
                </c:pt>
                <c:pt idx="24">
                  <c:v>0.47663353392250324</c:v>
                </c:pt>
                <c:pt idx="25">
                  <c:v>0.48367607530843199</c:v>
                </c:pt>
                <c:pt idx="26">
                  <c:v>0.49056616869783398</c:v>
                </c:pt>
                <c:pt idx="27">
                  <c:v>0.49597283602828329</c:v>
                </c:pt>
                <c:pt idx="28">
                  <c:v>0.49731027449246457</c:v>
                </c:pt>
                <c:pt idx="29">
                  <c:v>0.50391445093479892</c:v>
                </c:pt>
                <c:pt idx="30">
                  <c:v>0.51038438680978049</c:v>
                </c:pt>
                <c:pt idx="31">
                  <c:v>0.51672543088874201</c:v>
                </c:pt>
                <c:pt idx="32">
                  <c:v>0.52294261849736701</c:v>
                </c:pt>
                <c:pt idx="33">
                  <c:v>0.5290406955383361</c:v>
                </c:pt>
                <c:pt idx="34">
                  <c:v>0.53502414025578637</c:v>
                </c:pt>
                <c:pt idx="35">
                  <c:v>0.54089718299162093</c:v>
                </c:pt>
                <c:pt idx="36">
                  <c:v>0.54666382415198966</c:v>
                </c:pt>
                <c:pt idx="37">
                  <c:v>0.55232785057506362</c:v>
                </c:pt>
                <c:pt idx="38">
                  <c:v>0.55789285046783155</c:v>
                </c:pt>
                <c:pt idx="39">
                  <c:v>0.5633622270594667</c:v>
                </c:pt>
                <c:pt idx="40">
                  <c:v>0.5687392111013676</c:v>
                </c:pt>
                <c:pt idx="41">
                  <c:v>0.5740268723288392</c:v>
                </c:pt>
                <c:pt idx="42">
                  <c:v>0.57922812998623097</c:v>
                </c:pt>
                <c:pt idx="43">
                  <c:v>0.58434576250588988</c:v>
                </c:pt>
                <c:pt idx="44">
                  <c:v>0.5893824164212732</c:v>
                </c:pt>
                <c:pt idx="45">
                  <c:v>0.59434061458580556</c:v>
                </c:pt>
                <c:pt idx="46">
                  <c:v>0.59922276376137873</c:v>
                </c:pt>
                <c:pt idx="47">
                  <c:v>0.60403116163363368</c:v>
                </c:pt>
                <c:pt idx="48">
                  <c:v>0.60876800330521286</c:v>
                </c:pt>
                <c:pt idx="49">
                  <c:v>0.61343538731291336</c:v>
                </c:pt>
                <c:pt idx="50">
                  <c:v>0.61803532121002813</c:v>
                </c:pt>
                <c:pt idx="51">
                  <c:v>0.62256972675104294</c:v>
                </c:pt>
                <c:pt idx="52">
                  <c:v>0.62704044471220144</c:v>
                </c:pt>
                <c:pt idx="53">
                  <c:v>0.63144923937820385</c:v>
                </c:pt>
                <c:pt idx="54">
                  <c:v>0.6357978027224066</c:v>
                </c:pt>
                <c:pt idx="55">
                  <c:v>0.6400877583053115</c:v>
                </c:pt>
                <c:pt idx="56">
                  <c:v>0.644320664913823</c:v>
                </c:pt>
                <c:pt idx="57">
                  <c:v>0.64849801996168754</c:v>
                </c:pt>
                <c:pt idx="58">
                  <c:v>0.65870767919631779</c:v>
                </c:pt>
                <c:pt idx="59">
                  <c:v>0.66860001931560908</c:v>
                </c:pt>
                <c:pt idx="60">
                  <c:v>0.67819417193367137</c:v>
                </c:pt>
                <c:pt idx="61">
                  <c:v>0.68750758896906639</c:v>
                </c:pt>
                <c:pt idx="62">
                  <c:v>0.69655623369612385</c:v>
                </c:pt>
                <c:pt idx="63">
                  <c:v>0.70535474538250387</c:v>
                </c:pt>
                <c:pt idx="64">
                  <c:v>0.71391658177754469</c:v>
                </c:pt>
                <c:pt idx="65">
                  <c:v>0.72225414293366774</c:v>
                </c:pt>
                <c:pt idx="66">
                  <c:v>0.73037887922066291</c:v>
                </c:pt>
                <c:pt idx="67">
                  <c:v>0.73830138589422767</c:v>
                </c:pt>
                <c:pt idx="68">
                  <c:v>0.74603148617855397</c:v>
                </c:pt>
                <c:pt idx="69">
                  <c:v>0.75357830449739294</c:v>
                </c:pt>
                <c:pt idx="70">
                  <c:v>0.76095033122295608</c:v>
                </c:pt>
                <c:pt idx="71">
                  <c:v>0.76815548009497348</c:v>
                </c:pt>
                <c:pt idx="72">
                  <c:v>0.77520113928362178</c:v>
                </c:pt>
                <c:pt idx="73">
                  <c:v>0.782094216922397</c:v>
                </c:pt>
                <c:pt idx="74">
                  <c:v>0.78884118181439822</c:v>
                </c:pt>
                <c:pt idx="75">
                  <c:v>0.79544809991325305</c:v>
                </c:pt>
                <c:pt idx="76">
                  <c:v>0.80192066709431697</c:v>
                </c:pt>
                <c:pt idx="77">
                  <c:v>0.80826423865982322</c:v>
                </c:pt>
                <c:pt idx="78">
                  <c:v>0.81448385596096529</c:v>
                </c:pt>
                <c:pt idx="79">
                  <c:v>0.82058427046850324</c:v>
                </c:pt>
                <c:pt idx="80">
                  <c:v>0.82656996557982154</c:v>
                </c:pt>
                <c:pt idx="81">
                  <c:v>0.83244517641316496</c:v>
                </c:pt>
                <c:pt idx="82">
                  <c:v>0.83821390780795813</c:v>
                </c:pt>
                <c:pt idx="83">
                  <c:v>0.84387995072283939</c:v>
                </c:pt>
                <c:pt idx="84">
                  <c:v>0.84944689719956668</c:v>
                </c:pt>
                <c:pt idx="85">
                  <c:v>0.85491815404072546</c:v>
                </c:pt>
                <c:pt idx="86">
                  <c:v>0.86029695533166162</c:v>
                </c:pt>
                <c:pt idx="87">
                  <c:v>0.86558637392189119</c:v>
                </c:pt>
                <c:pt idx="88">
                  <c:v>0.87078933196804797</c:v>
                </c:pt>
                <c:pt idx="89">
                  <c:v>0.87590861062894287</c:v>
                </c:pt>
                <c:pt idx="90">
                  <c:v>0.88094685899326242</c:v>
                </c:pt>
                <c:pt idx="91">
                  <c:v>0.88590660231166318</c:v>
                </c:pt>
                <c:pt idx="92">
                  <c:v>0.89079024959729558</c:v>
                </c:pt>
                <c:pt idx="93">
                  <c:v>0.89560010065203177</c:v>
                </c:pt>
                <c:pt idx="94">
                  <c:v>0.90033835256969064</c:v>
                </c:pt>
                <c:pt idx="95">
                  <c:v>0.90500710576229404</c:v>
                </c:pt>
                <c:pt idx="96">
                  <c:v>0.90960836955072788</c:v>
                </c:pt>
                <c:pt idx="97">
                  <c:v>0.91414406735705112</c:v>
                </c:pt>
                <c:pt idx="98">
                  <c:v>0.91861604153203724</c:v>
                </c:pt>
                <c:pt idx="99">
                  <c:v>0.9230260578482723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5D-49D6-AF33-ABD8118815BB}"/>
            </c:ext>
          </c:extLst>
        </c:ser>
        <c:ser>
          <c:idx val="8"/>
          <c:order val="2"/>
          <c:tx>
            <c:strRef>
              <c:f>'f1&amp;f2&amp;f3'!$N$1</c:f>
              <c:strCache>
                <c:ptCount val="1"/>
                <c:pt idx="0">
                  <c:v>f3(a,D)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'f1&amp;f2&amp;f3'!$N$2:$N$101</c:f>
              <c:numCache>
                <c:formatCode>General</c:formatCode>
                <c:ptCount val="100"/>
                <c:pt idx="0">
                  <c:v>4.5015440684494949E-3</c:v>
                </c:pt>
                <c:pt idx="1">
                  <c:v>1.4234064864268585E-2</c:v>
                </c:pt>
                <c:pt idx="2">
                  <c:v>4.4978386782317428E-2</c:v>
                </c:pt>
                <c:pt idx="3">
                  <c:v>0.10972176287436908</c:v>
                </c:pt>
                <c:pt idx="4">
                  <c:v>0.14796478564084573</c:v>
                </c:pt>
                <c:pt idx="5">
                  <c:v>0.17774494600437143</c:v>
                </c:pt>
                <c:pt idx="6">
                  <c:v>0.20283895782158715</c:v>
                </c:pt>
                <c:pt idx="7">
                  <c:v>0.22483347492608688</c:v>
                </c:pt>
                <c:pt idx="8">
                  <c:v>0.2445765516601246</c:v>
                </c:pt>
                <c:pt idx="9">
                  <c:v>0.26258566931366972</c:v>
                </c:pt>
                <c:pt idx="10">
                  <c:v>0.27920469156344285</c:v>
                </c:pt>
                <c:pt idx="11">
                  <c:v>0.29467619956494667</c:v>
                </c:pt>
                <c:pt idx="12">
                  <c:v>0.30917909540773447</c:v>
                </c:pt>
                <c:pt idx="13">
                  <c:v>0.32284992485205777</c:v>
                </c:pt>
                <c:pt idx="14">
                  <c:v>0.33579579299544599</c:v>
                </c:pt>
                <c:pt idx="15">
                  <c:v>0.34810260493903739</c:v>
                </c:pt>
                <c:pt idx="16">
                  <c:v>0.35984054955153155</c:v>
                </c:pt>
                <c:pt idx="17">
                  <c:v>0.37106787784673373</c:v>
                </c:pt>
                <c:pt idx="18">
                  <c:v>0.38183358367107867</c:v>
                </c:pt>
                <c:pt idx="19">
                  <c:v>0.39217935372369872</c:v>
                </c:pt>
                <c:pt idx="20">
                  <c:v>0.40214101701695254</c:v>
                </c:pt>
                <c:pt idx="21">
                  <c:v>0.4117496427568475</c:v>
                </c:pt>
                <c:pt idx="22">
                  <c:v>0.42103238583058805</c:v>
                </c:pt>
                <c:pt idx="23">
                  <c:v>0.4300131475778261</c:v>
                </c:pt>
                <c:pt idx="24">
                  <c:v>0.43871309903583877</c:v>
                </c:pt>
                <c:pt idx="25">
                  <c:v>0.44715110020733106</c:v>
                </c:pt>
                <c:pt idx="26">
                  <c:v>0.45534403961962705</c:v>
                </c:pt>
                <c:pt idx="27">
                  <c:v>0.46173220839597295</c:v>
                </c:pt>
                <c:pt idx="28">
                  <c:v>0.46330711200860392</c:v>
                </c:pt>
                <c:pt idx="29">
                  <c:v>0.47105404741967899</c:v>
                </c:pt>
                <c:pt idx="30">
                  <c:v>0.47859730176283044</c:v>
                </c:pt>
                <c:pt idx="31">
                  <c:v>0.48594821649109265</c:v>
                </c:pt>
                <c:pt idx="32">
                  <c:v>0.49311715332719097</c:v>
                </c:pt>
                <c:pt idx="33">
                  <c:v>0.50011360866142374</c:v>
                </c:pt>
                <c:pt idx="34">
                  <c:v>0.50694631126200917</c:v>
                </c:pt>
                <c:pt idx="35">
                  <c:v>0.5136233061906389</c:v>
                </c:pt>
                <c:pt idx="36">
                  <c:v>0.52015202723989373</c:v>
                </c:pt>
                <c:pt idx="37">
                  <c:v>0.52653935976177124</c:v>
                </c:pt>
                <c:pt idx="38">
                  <c:v>0.53279169540617421</c:v>
                </c:pt>
                <c:pt idx="39">
                  <c:v>0.53891498001161964</c:v>
                </c:pt>
                <c:pt idx="40">
                  <c:v>0.54491475567048442</c:v>
                </c:pt>
                <c:pt idx="41">
                  <c:v>0.55079619781499001</c:v>
                </c:pt>
                <c:pt idx="42">
                  <c:v>0.55656414802818999</c:v>
                </c:pt>
                <c:pt idx="43">
                  <c:v>0.56222314316912303</c:v>
                </c:pt>
                <c:pt idx="44">
                  <c:v>0.56777744130740904</c:v>
                </c:pt>
                <c:pt idx="45">
                  <c:v>0.57323104488557153</c:v>
                </c:pt>
                <c:pt idx="46">
                  <c:v>0.57858772146388926</c:v>
                </c:pt>
                <c:pt idx="47">
                  <c:v>0.58385102234998865</c:v>
                </c:pt>
                <c:pt idx="48">
                  <c:v>0.58902429937161105</c:v>
                </c:pt>
                <c:pt idx="49">
                  <c:v>0.59411072001438325</c:v>
                </c:pt>
                <c:pt idx="50">
                  <c:v>0.59911328111568596</c:v>
                </c:pt>
                <c:pt idx="51">
                  <c:v>0.60403482127979868</c:v>
                </c:pt>
                <c:pt idx="52">
                  <c:v>0.60887803215756731</c:v>
                </c:pt>
                <c:pt idx="53">
                  <c:v>0.61364546871520875</c:v>
                </c:pt>
                <c:pt idx="54">
                  <c:v>0.61833955860098044</c:v>
                </c:pt>
                <c:pt idx="55">
                  <c:v>0.62296261070485681</c:v>
                </c:pt>
                <c:pt idx="56">
                  <c:v>0.62751682299469136</c:v>
                </c:pt>
                <c:pt idx="57">
                  <c:v>0.6320042897023046</c:v>
                </c:pt>
                <c:pt idx="58">
                  <c:v>0.6429438277823013</c:v>
                </c:pt>
                <c:pt idx="59">
                  <c:v>0.6535072652186863</c:v>
                </c:pt>
                <c:pt idx="60">
                  <c:v>0.66372037382834459</c:v>
                </c:pt>
                <c:pt idx="61">
                  <c:v>0.67360629703479336</c:v>
                </c:pt>
                <c:pt idx="62">
                  <c:v>0.68318590300192528</c:v>
                </c:pt>
                <c:pt idx="63">
                  <c:v>0.69247807939044859</c:v>
                </c:pt>
                <c:pt idx="64">
                  <c:v>0.70149998110198786</c:v>
                </c:pt>
                <c:pt idx="65">
                  <c:v>0.71026723984833695</c:v>
                </c:pt>
                <c:pt idx="66">
                  <c:v>0.71879414248385054</c:v>
                </c:pt>
                <c:pt idx="67">
                  <c:v>0.72709378359602261</c:v>
                </c:pt>
                <c:pt idx="68">
                  <c:v>0.7351781967422617</c:v>
                </c:pt>
                <c:pt idx="69">
                  <c:v>0.7430584678636637</c:v>
                </c:pt>
                <c:pt idx="70">
                  <c:v>0.75074483373710466</c:v>
                </c:pt>
                <c:pt idx="71">
                  <c:v>0.75824676779990563</c:v>
                </c:pt>
                <c:pt idx="72">
                  <c:v>0.76557305526322983</c:v>
                </c:pt>
                <c:pt idx="73">
                  <c:v>0.77273185909640307</c:v>
                </c:pt>
                <c:pt idx="74">
                  <c:v>0.77973077819578662</c:v>
                </c:pt>
                <c:pt idx="75">
                  <c:v>0.78657689883453219</c:v>
                </c:pt>
                <c:pt idx="76">
                  <c:v>0.79327684031267987</c:v>
                </c:pt>
                <c:pt idx="77">
                  <c:v>0.79983679558231158</c:v>
                </c:pt>
                <c:pt idx="78">
                  <c:v>0.80626256750337477</c:v>
                </c:pt>
                <c:pt idx="79">
                  <c:v>0.81255960128731386</c:v>
                </c:pt>
                <c:pt idx="80">
                  <c:v>0.8187330136038482</c:v>
                </c:pt>
                <c:pt idx="81">
                  <c:v>0.8247876187579527</c:v>
                </c:pt>
                <c:pt idx="82">
                  <c:v>0.830727952286897</c:v>
                </c:pt>
                <c:pt idx="83">
                  <c:v>0.83655829227904388</c:v>
                </c:pt>
                <c:pt idx="84">
                  <c:v>0.84228267867544415</c:v>
                </c:pt>
                <c:pt idx="85">
                  <c:v>0.84790493078077744</c:v>
                </c:pt>
                <c:pt idx="86">
                  <c:v>0.85342866318084931</c:v>
                </c:pt>
                <c:pt idx="87">
                  <c:v>0.8588573002388018</c:v>
                </c:pt>
                <c:pt idx="88">
                  <c:v>0.8641940893207376</c:v>
                </c:pt>
                <c:pt idx="89">
                  <c:v>0.86944211288302164</c:v>
                </c:pt>
                <c:pt idx="90">
                  <c:v>0.87460429953763086</c:v>
                </c:pt>
                <c:pt idx="91">
                  <c:v>0.87968343419819861</c:v>
                </c:pt>
                <c:pt idx="92">
                  <c:v>0.88468216739749206</c:v>
                </c:pt>
                <c:pt idx="93">
                  <c:v>0.8896030238567223</c:v>
                </c:pt>
                <c:pt idx="94">
                  <c:v>0.89444841037808098</c:v>
                </c:pt>
                <c:pt idx="95">
                  <c:v>0.89922062312402362</c:v>
                </c:pt>
                <c:pt idx="96">
                  <c:v>0.90392185433994143</c:v>
                </c:pt>
                <c:pt idx="97">
                  <c:v>0.90855419857080977</c:v>
                </c:pt>
                <c:pt idx="98">
                  <c:v>0.91311965841710174</c:v>
                </c:pt>
                <c:pt idx="99">
                  <c:v>0.91762014987056006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5D-49D6-AF33-ABD8118815BB}"/>
            </c:ext>
          </c:extLst>
        </c:ser>
        <c:ser>
          <c:idx val="9"/>
          <c:order val="3"/>
          <c:tx>
            <c:strRef>
              <c:f>'f1&amp;f2&amp;f3'!$O$1</c:f>
              <c:strCache>
                <c:ptCount val="1"/>
                <c:pt idx="0">
                  <c:v>fpmax(D/a)</c:v>
                </c:pt>
              </c:strCache>
            </c:strRef>
          </c:tx>
          <c:spPr>
            <a:ln w="38100">
              <a:solidFill>
                <a:schemeClr val="accent6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'f1&amp;f2&amp;f3'!$O$2:$O$101</c:f>
              <c:numCache>
                <c:formatCode>General</c:formatCode>
                <c:ptCount val="100"/>
                <c:pt idx="0">
                  <c:v>0.40330204608418863</c:v>
                </c:pt>
                <c:pt idx="1">
                  <c:v>0.40356351369769478</c:v>
                </c:pt>
                <c:pt idx="2">
                  <c:v>0.4061664446412393</c:v>
                </c:pt>
                <c:pt idx="3">
                  <c:v>0.42025191290930947</c:v>
                </c:pt>
                <c:pt idx="4">
                  <c:v>0.43374041102112409</c:v>
                </c:pt>
                <c:pt idx="5">
                  <c:v>0.44668048982828812</c:v>
                </c:pt>
                <c:pt idx="6">
                  <c:v>0.45911500802558419</c:v>
                </c:pt>
                <c:pt idx="7">
                  <c:v>0.47108198859220141</c:v>
                </c:pt>
                <c:pt idx="8">
                  <c:v>0.48261531998014001</c:v>
                </c:pt>
                <c:pt idx="9">
                  <c:v>0.49374533464397424</c:v>
                </c:pt>
                <c:pt idx="10">
                  <c:v>0.50449928979192915</c:v>
                </c:pt>
                <c:pt idx="11">
                  <c:v>0.51490176954252598</c:v>
                </c:pt>
                <c:pt idx="12">
                  <c:v>0.52497502341845459</c:v>
                </c:pt>
                <c:pt idx="13">
                  <c:v>0.53473925290108837</c:v>
                </c:pt>
                <c:pt idx="14">
                  <c:v>0.5442128553252209</c:v>
                </c:pt>
                <c:pt idx="15">
                  <c:v>0.55341263251517214</c:v>
                </c:pt>
                <c:pt idx="16">
                  <c:v>0.56235397010737487</c:v>
                </c:pt>
                <c:pt idx="17">
                  <c:v>0.57105099236693735</c:v>
                </c:pt>
                <c:pt idx="18">
                  <c:v>0.57951669641025416</c:v>
                </c:pt>
                <c:pt idx="19">
                  <c:v>0.58776306903598619</c:v>
                </c:pt>
                <c:pt idx="20">
                  <c:v>0.59580118880042088</c:v>
                </c:pt>
                <c:pt idx="21">
                  <c:v>0.60364131551856959</c:v>
                </c:pt>
                <c:pt idx="22">
                  <c:v>0.61129296900516483</c:v>
                </c:pt>
                <c:pt idx="23">
                  <c:v>0.6187649985715109</c:v>
                </c:pt>
                <c:pt idx="24">
                  <c:v>0.62606564455067859</c:v>
                </c:pt>
                <c:pt idx="25">
                  <c:v>0.63320259292374781</c:v>
                </c:pt>
                <c:pt idx="26">
                  <c:v>0.64018302395508719</c:v>
                </c:pt>
                <c:pt idx="27">
                  <c:v>0.64565920528548137</c:v>
                </c:pt>
                <c:pt idx="28">
                  <c:v>0.6470136556082251</c:v>
                </c:pt>
                <c:pt idx="29">
                  <c:v>0.65370078240037199</c:v>
                </c:pt>
                <c:pt idx="30">
                  <c:v>0.66025031025884662</c:v>
                </c:pt>
                <c:pt idx="31">
                  <c:v>0.66666778786314929</c:v>
                </c:pt>
                <c:pt idx="32">
                  <c:v>0.67295843488948759</c:v>
                </c:pt>
                <c:pt idx="33">
                  <c:v>0.6791271675180004</c:v>
                </c:pt>
                <c:pt idx="34">
                  <c:v>0.68517862151498177</c:v>
                </c:pt>
                <c:pt idx="35">
                  <c:v>0.69111717316160282</c:v>
                </c:pt>
                <c:pt idx="36">
                  <c:v>0.69694695826582398</c:v>
                </c:pt>
                <c:pt idx="37">
                  <c:v>0.70267188946437775</c:v>
                </c:pt>
                <c:pt idx="38">
                  <c:v>0.70829567199611687</c:v>
                </c:pt>
                <c:pt idx="39">
                  <c:v>0.71382181810598244</c:v>
                </c:pt>
                <c:pt idx="40">
                  <c:v>0.71925366021982373</c:v>
                </c:pt>
                <c:pt idx="41">
                  <c:v>0.72459436301382385</c:v>
                </c:pt>
                <c:pt idx="42">
                  <c:v>0.72984693448799287</c:v>
                </c:pt>
                <c:pt idx="43">
                  <c:v>0.73501423614074568</c:v>
                </c:pt>
                <c:pt idx="44">
                  <c:v>0.74009899233073406</c:v>
                </c:pt>
                <c:pt idx="45">
                  <c:v>0.74510379890261569</c:v>
                </c:pt>
                <c:pt idx="46">
                  <c:v>0.75003113114513242</c:v>
                </c:pt>
                <c:pt idx="47">
                  <c:v>0.75488335114257543</c:v>
                </c:pt>
                <c:pt idx="48">
                  <c:v>0.75966271457428947</c:v>
                </c:pt>
                <c:pt idx="49">
                  <c:v>0.76437137701121716</c:v>
                </c:pt>
                <c:pt idx="50">
                  <c:v>0.76901139975347221</c:v>
                </c:pt>
                <c:pt idx="51">
                  <c:v>0.77358475524851622</c:v>
                </c:pt>
                <c:pt idx="52">
                  <c:v>0.77809333212558385</c:v>
                </c:pt>
                <c:pt idx="53">
                  <c:v>0.7825389398785163</c:v>
                </c:pt>
                <c:pt idx="54">
                  <c:v>0.78692331322606401</c:v>
                </c:pt>
                <c:pt idx="55">
                  <c:v>0.79124811617595214</c:v>
                </c:pt>
                <c:pt idx="56">
                  <c:v>0.79551494581654081</c:v>
                </c:pt>
                <c:pt idx="57">
                  <c:v>0.79972533585769523</c:v>
                </c:pt>
                <c:pt idx="58">
                  <c:v>0.81001391899485586</c:v>
                </c:pt>
                <c:pt idx="59">
                  <c:v>0.81998033510755908</c:v>
                </c:pt>
                <c:pt idx="60">
                  <c:v>0.82964414917699625</c:v>
                </c:pt>
                <c:pt idx="61">
                  <c:v>0.83902319633014244</c:v>
                </c:pt>
                <c:pt idx="62">
                  <c:v>0.84813377994384054</c:v>
                </c:pt>
                <c:pt idx="63">
                  <c:v>0.85699084217765797</c:v>
                </c:pt>
                <c:pt idx="64">
                  <c:v>0.86560811141577321</c:v>
                </c:pt>
                <c:pt idx="65">
                  <c:v>0.87399823027113144</c:v>
                </c:pt>
                <c:pt idx="66">
                  <c:v>0.88217286714808285</c:v>
                </c:pt>
                <c:pt idx="67">
                  <c:v>0.89014281383436167</c:v>
                </c:pt>
                <c:pt idx="68">
                  <c:v>0.89791807117061972</c:v>
                </c:pt>
                <c:pt idx="69">
                  <c:v>0.90550792450372797</c:v>
                </c:pt>
                <c:pt idx="70">
                  <c:v>0.91292101035182383</c:v>
                </c:pt>
                <c:pt idx="71">
                  <c:v>0.92016537548150001</c:v>
                </c:pt>
                <c:pt idx="72">
                  <c:v>0.92724852941049807</c:v>
                </c:pt>
                <c:pt idx="73">
                  <c:v>0.93417749119480664</c:v>
                </c:pt>
                <c:pt idx="74">
                  <c:v>0.94095883123094126</c:v>
                </c:pt>
                <c:pt idx="75">
                  <c:v>0.94759870869744633</c:v>
                </c:pt>
                <c:pt idx="76">
                  <c:v>0.95410290517037633</c:v>
                </c:pt>
                <c:pt idx="77">
                  <c:v>0.96047685487253709</c:v>
                </c:pt>
                <c:pt idx="78">
                  <c:v>0.96672567195306869</c:v>
                </c:pt>
                <c:pt idx="79">
                  <c:v>0.9728541751404941</c:v>
                </c:pt>
                <c:pt idx="80">
                  <c:v>0.97886691006697324</c:v>
                </c:pt>
                <c:pt idx="81">
                  <c:v>0.98476816952285795</c:v>
                </c:pt>
                <c:pt idx="82">
                  <c:v>0.99056201186761861</c:v>
                </c:pt>
                <c:pt idx="83">
                  <c:v>0.99625227779492898</c:v>
                </c:pt>
                <c:pt idx="84">
                  <c:v>1.00184260562536</c:v>
                </c:pt>
                <c:pt idx="85">
                  <c:v>1.0073364452791895</c:v>
                </c:pt>
                <c:pt idx="86">
                  <c:v>1.0127370710637087</c:v>
                </c:pt>
                <c:pt idx="87">
                  <c:v>1.0180475933937114</c:v>
                </c:pt>
                <c:pt idx="88">
                  <c:v>1.0232709695502229</c:v>
                </c:pt>
                <c:pt idx="89">
                  <c:v>1.0284100135706404</c:v>
                </c:pt>
                <c:pt idx="90">
                  <c:v>1.0334674053531028</c:v>
                </c:pt>
                <c:pt idx="91">
                  <c:v>1.0384456990488304</c:v>
                </c:pt>
                <c:pt idx="92">
                  <c:v>1.0433473308082362</c:v>
                </c:pt>
                <c:pt idx="93">
                  <c:v>1.0481746259396101</c:v>
                </c:pt>
                <c:pt idx="94">
                  <c:v>1.0529298055330412</c:v>
                </c:pt>
                <c:pt idx="95">
                  <c:v>1.0576149925968075</c:v>
                </c:pt>
                <c:pt idx="96">
                  <c:v>1.0622322177486707</c:v>
                </c:pt>
                <c:pt idx="97">
                  <c:v>1.0667834245002599</c:v>
                </c:pt>
                <c:pt idx="98">
                  <c:v>1.0712704741689714</c:v>
                </c:pt>
                <c:pt idx="99">
                  <c:v>1.0756951504484464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5D-49D6-AF33-ABD8118815BB}"/>
            </c:ext>
          </c:extLst>
        </c:ser>
        <c:ser>
          <c:idx val="10"/>
          <c:order val="4"/>
          <c:tx>
            <c:strRef>
              <c:f>'f1&amp;f2&amp;f3'!$P$1</c:f>
              <c:strCache>
                <c:ptCount val="1"/>
                <c:pt idx="0">
                  <c:v>f7(D/a)</c:v>
                </c:pt>
              </c:strCache>
            </c:strRef>
          </c:tx>
          <c:spPr>
            <a:ln w="38100"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'f1&amp;f2&amp;f3'!$P$2:$P$101</c:f>
              <c:numCache>
                <c:formatCode>General</c:formatCode>
                <c:ptCount val="100"/>
                <c:pt idx="0">
                  <c:v>6.3655611887726508E-5</c:v>
                </c:pt>
                <c:pt idx="1">
                  <c:v>6.3598400015030124E-4</c:v>
                </c:pt>
                <c:pt idx="2">
                  <c:v>6.3033720407869968E-3</c:v>
                </c:pt>
                <c:pt idx="3">
                  <c:v>3.6073640921430845E-2</c:v>
                </c:pt>
                <c:pt idx="4">
                  <c:v>6.3296194214722615E-2</c:v>
                </c:pt>
                <c:pt idx="5">
                  <c:v>8.837292647760657E-2</c:v>
                </c:pt>
                <c:pt idx="6">
                  <c:v>0.11161754889275204</c:v>
                </c:pt>
                <c:pt idx="7">
                  <c:v>0.13327963903268578</c:v>
                </c:pt>
                <c:pt idx="8">
                  <c:v>0.15356101265803526</c:v>
                </c:pt>
                <c:pt idx="9">
                  <c:v>0.17262718328732582</c:v>
                </c:pt>
                <c:pt idx="10">
                  <c:v>0.19061557850424479</c:v>
                </c:pt>
                <c:pt idx="11">
                  <c:v>0.20764155572311385</c:v>
                </c:pt>
                <c:pt idx="12">
                  <c:v>0.22380288883401458</c:v>
                </c:pt>
                <c:pt idx="13">
                  <c:v>0.23918316966564812</c:v>
                </c:pt>
                <c:pt idx="14">
                  <c:v>0.25385442475265002</c:v>
                </c:pt>
                <c:pt idx="15">
                  <c:v>0.26787915508924687</c:v>
                </c:pt>
                <c:pt idx="16">
                  <c:v>0.28131194512399421</c:v>
                </c:pt>
                <c:pt idx="17">
                  <c:v>0.29420074574824723</c:v>
                </c:pt>
                <c:pt idx="18">
                  <c:v>0.30658790746547565</c:v>
                </c:pt>
                <c:pt idx="19">
                  <c:v>0.3185110199326821</c:v>
                </c:pt>
                <c:pt idx="20">
                  <c:v>0.33000359985097932</c:v>
                </c:pt>
                <c:pt idx="21">
                  <c:v>0.34109565893456228</c:v>
                </c:pt>
                <c:pt idx="22">
                  <c:v>0.35181417620258271</c:v>
                </c:pt>
                <c:pt idx="23">
                  <c:v>0.36218349330592797</c:v>
                </c:pt>
                <c:pt idx="24">
                  <c:v>0.37222564746581771</c:v>
                </c:pt>
                <c:pt idx="25">
                  <c:v>0.38196065347849528</c:v>
                </c:pt>
                <c:pt idx="26">
                  <c:v>0.3914067438595023</c:v>
                </c:pt>
                <c:pt idx="27">
                  <c:v>0.39876683791702838</c:v>
                </c:pt>
                <c:pt idx="28">
                  <c:v>0.40058057436950162</c:v>
                </c:pt>
                <c:pt idx="29">
                  <c:v>0.40949740074279489</c:v>
                </c:pt>
                <c:pt idx="30">
                  <c:v>0.41817123132876799</c:v>
                </c:pt>
                <c:pt idx="31">
                  <c:v>0.4266149594814671</c:v>
                </c:pt>
                <c:pt idx="32">
                  <c:v>0.43484047883845928</c:v>
                </c:pt>
                <c:pt idx="33">
                  <c:v>0.44285878407601909</c:v>
                </c:pt>
                <c:pt idx="34">
                  <c:v>0.45068005928253851</c:v>
                </c:pt>
                <c:pt idx="35">
                  <c:v>0.45831375573235739</c:v>
                </c:pt>
                <c:pt idx="36">
                  <c:v>0.46576866054993038</c:v>
                </c:pt>
                <c:pt idx="37">
                  <c:v>0.47305295751549614</c:v>
                </c:pt>
                <c:pt idx="38">
                  <c:v>0.48017428106741145</c:v>
                </c:pt>
                <c:pt idx="39">
                  <c:v>0.48713976439463508</c:v>
                </c:pt>
                <c:pt idx="40">
                  <c:v>0.49395608237887378</c:v>
                </c:pt>
                <c:pt idx="41">
                  <c:v>0.50062949003441071</c:v>
                </c:pt>
                <c:pt idx="42">
                  <c:v>0.50716585700046013</c:v>
                </c:pt>
                <c:pt idx="43">
                  <c:v>0.51357069856272597</c:v>
                </c:pt>
                <c:pt idx="44">
                  <c:v>0.51984920361500897</c:v>
                </c:pt>
                <c:pt idx="45">
                  <c:v>0.52600625991606331</c:v>
                </c:pt>
                <c:pt idx="46">
                  <c:v>0.53204647694971419</c:v>
                </c:pt>
                <c:pt idx="47">
                  <c:v>0.53797420665608542</c:v>
                </c:pt>
                <c:pt idx="48">
                  <c:v>0.54379356226750075</c:v>
                </c:pt>
                <c:pt idx="49">
                  <c:v>0.54950843545326544</c:v>
                </c:pt>
                <c:pt idx="50">
                  <c:v>0.55512251195231543</c:v>
                </c:pt>
                <c:pt idx="51">
                  <c:v>0.56063928585100531</c:v>
                </c:pt>
                <c:pt idx="52">
                  <c:v>0.56606207264454489</c:v>
                </c:pt>
                <c:pt idx="53">
                  <c:v>0.57139402120435412</c:v>
                </c:pt>
                <c:pt idx="54">
                  <c:v>0.57663812475949827</c:v>
                </c:pt>
                <c:pt idx="55">
                  <c:v>0.58179723098809644</c:v>
                </c:pt>
                <c:pt idx="56">
                  <c:v>0.58687405130388537</c:v>
                </c:pt>
                <c:pt idx="57">
                  <c:v>0.59187116941376039</c:v>
                </c:pt>
                <c:pt idx="58">
                  <c:v>0.60403116163363357</c:v>
                </c:pt>
                <c:pt idx="59">
                  <c:v>0.61574366346292075</c:v>
                </c:pt>
                <c:pt idx="60">
                  <c:v>0.62704044471220144</c:v>
                </c:pt>
                <c:pt idx="61">
                  <c:v>0.63795000758267639</c:v>
                </c:pt>
                <c:pt idx="62">
                  <c:v>0.64849801996168754</c:v>
                </c:pt>
                <c:pt idx="63">
                  <c:v>0.65870767919631779</c:v>
                </c:pt>
                <c:pt idx="64">
                  <c:v>0.66860001931560908</c:v>
                </c:pt>
                <c:pt idx="65">
                  <c:v>0.67819417193367137</c:v>
                </c:pt>
                <c:pt idx="66">
                  <c:v>0.68750758896906639</c:v>
                </c:pt>
                <c:pt idx="67">
                  <c:v>0.69655623369612385</c:v>
                </c:pt>
                <c:pt idx="68">
                  <c:v>0.70535474538250387</c:v>
                </c:pt>
                <c:pt idx="69">
                  <c:v>0.71391658177754469</c:v>
                </c:pt>
                <c:pt idx="70">
                  <c:v>0.72225414293366774</c:v>
                </c:pt>
                <c:pt idx="71">
                  <c:v>0.73037887922066291</c:v>
                </c:pt>
                <c:pt idx="72">
                  <c:v>0.73830138589422767</c:v>
                </c:pt>
                <c:pt idx="73">
                  <c:v>0.74603148617855397</c:v>
                </c:pt>
                <c:pt idx="74">
                  <c:v>0.75357830449739294</c:v>
                </c:pt>
                <c:pt idx="75">
                  <c:v>0.76095033122295608</c:v>
                </c:pt>
                <c:pt idx="76">
                  <c:v>0.76815548009497348</c:v>
                </c:pt>
                <c:pt idx="77">
                  <c:v>0.77520113928362178</c:v>
                </c:pt>
                <c:pt idx="78">
                  <c:v>0.782094216922397</c:v>
                </c:pt>
                <c:pt idx="79">
                  <c:v>0.78884118181439822</c:v>
                </c:pt>
                <c:pt idx="80">
                  <c:v>0.79544809991325305</c:v>
                </c:pt>
                <c:pt idx="81">
                  <c:v>0.80192066709431697</c:v>
                </c:pt>
                <c:pt idx="82">
                  <c:v>0.80826423865982322</c:v>
                </c:pt>
                <c:pt idx="83">
                  <c:v>0.81448385596096529</c:v>
                </c:pt>
                <c:pt idx="84">
                  <c:v>0.82058427046850324</c:v>
                </c:pt>
                <c:pt idx="85">
                  <c:v>0.82656996557982154</c:v>
                </c:pt>
                <c:pt idx="86">
                  <c:v>0.83244517641316496</c:v>
                </c:pt>
                <c:pt idx="87">
                  <c:v>0.83821390780795813</c:v>
                </c:pt>
                <c:pt idx="88">
                  <c:v>0.84387995072283939</c:v>
                </c:pt>
                <c:pt idx="89">
                  <c:v>0.84944689719956668</c:v>
                </c:pt>
                <c:pt idx="90">
                  <c:v>0.85491815404072546</c:v>
                </c:pt>
                <c:pt idx="91">
                  <c:v>0.86029695533166162</c:v>
                </c:pt>
                <c:pt idx="92">
                  <c:v>0.86558637392189119</c:v>
                </c:pt>
                <c:pt idx="93">
                  <c:v>0.87078933196804797</c:v>
                </c:pt>
                <c:pt idx="94">
                  <c:v>0.87590861062894287</c:v>
                </c:pt>
                <c:pt idx="95">
                  <c:v>0.88094685899326242</c:v>
                </c:pt>
                <c:pt idx="96">
                  <c:v>0.88590660231166318</c:v>
                </c:pt>
                <c:pt idx="97">
                  <c:v>0.89079024959729558</c:v>
                </c:pt>
                <c:pt idx="98">
                  <c:v>0.89560010065203177</c:v>
                </c:pt>
                <c:pt idx="99">
                  <c:v>0.90033835256969064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5D-49D6-AF33-ABD8118815BB}"/>
            </c:ext>
          </c:extLst>
        </c:ser>
        <c:ser>
          <c:idx val="4"/>
          <c:order val="5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5D-49D6-AF33-ABD8118815BB}"/>
            </c:ext>
          </c:extLst>
        </c:ser>
        <c:ser>
          <c:idx val="1"/>
          <c:order val="6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5D-49D6-AF33-ABD811881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Function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  <c:spPr>
        <a:solidFill>
          <a:schemeClr val="accent3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66590721408692688"/>
          <c:y val="0.44107532013043826"/>
          <c:w val="0.27142971381970921"/>
          <c:h val="0.41942946525623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14584153754262"/>
          <c:y val="4.2884990253411304E-2"/>
          <c:w val="0.8035414214693255"/>
          <c:h val="0.76495802059830242"/>
        </c:manualLayout>
      </c:layout>
      <c:scatterChart>
        <c:scatterStyle val="lineMarker"/>
        <c:varyColors val="0"/>
        <c:ser>
          <c:idx val="6"/>
          <c:order val="0"/>
          <c:tx>
            <c:strRef>
              <c:f>実測によるｆの計算!$M$37</c:f>
              <c:strCache>
                <c:ptCount val="1"/>
                <c:pt idx="0">
                  <c:v>LのfLi値Φ9.5pipe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1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実測によるｆの計算!$M$38:$M$49</c:f>
              <c:numCache>
                <c:formatCode>0.0000_);[Red]\(0.0000\)</c:formatCode>
                <c:ptCount val="12"/>
                <c:pt idx="0">
                  <c:v>0.12433975321714699</c:v>
                </c:pt>
                <c:pt idx="1">
                  <c:v>0.14266350632283178</c:v>
                </c:pt>
                <c:pt idx="2">
                  <c:v>0.1734212347502313</c:v>
                </c:pt>
                <c:pt idx="3">
                  <c:v>0.25718696323336188</c:v>
                </c:pt>
                <c:pt idx="4">
                  <c:v>0.23951762988145159</c:v>
                </c:pt>
                <c:pt idx="5">
                  <c:v>0.28663585215321247</c:v>
                </c:pt>
                <c:pt idx="6">
                  <c:v>0.34815130900801156</c:v>
                </c:pt>
                <c:pt idx="7">
                  <c:v>0.38218113620428334</c:v>
                </c:pt>
                <c:pt idx="8">
                  <c:v>0.43518913626001438</c:v>
                </c:pt>
                <c:pt idx="9">
                  <c:v>0.62758854386970508</c:v>
                </c:pt>
                <c:pt idx="10">
                  <c:v>0.5425139758790255</c:v>
                </c:pt>
                <c:pt idx="11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49-445A-8BA2-05D4A43B080B}"/>
            </c:ext>
          </c:extLst>
        </c:ser>
        <c:ser>
          <c:idx val="7"/>
          <c:order val="1"/>
          <c:tx>
            <c:strRef>
              <c:f>実測によるｆの計算!$P$37</c:f>
              <c:strCache>
                <c:ptCount val="1"/>
                <c:pt idx="0">
                  <c:v>CのfCi値Φ9.5pipe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2">
                    <a:tint val="77000"/>
                    <a:alpha val="95000"/>
                  </a:schemeClr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実測によるｆの計算!$P$38:$P$49</c:f>
              <c:numCache>
                <c:formatCode>0.0000_);[Red]\(0.0000\)</c:formatCode>
                <c:ptCount val="12"/>
                <c:pt idx="0">
                  <c:v>5.5493749869158261E-2</c:v>
                </c:pt>
                <c:pt idx="1">
                  <c:v>9.9290337899536341E-2</c:v>
                </c:pt>
                <c:pt idx="2">
                  <c:v>0.13242780162384379</c:v>
                </c:pt>
                <c:pt idx="3">
                  <c:v>0.19101066776772505</c:v>
                </c:pt>
                <c:pt idx="4">
                  <c:v>0.19186111597684227</c:v>
                </c:pt>
                <c:pt idx="5">
                  <c:v>0.23661325855698867</c:v>
                </c:pt>
                <c:pt idx="6">
                  <c:v>0.30210324346886408</c:v>
                </c:pt>
                <c:pt idx="7">
                  <c:v>0.33363275509754392</c:v>
                </c:pt>
                <c:pt idx="8">
                  <c:v>0.38626753897811739</c:v>
                </c:pt>
                <c:pt idx="9">
                  <c:v>0.59420858588525605</c:v>
                </c:pt>
                <c:pt idx="10">
                  <c:v>0.49851928098564063</c:v>
                </c:pt>
                <c:pt idx="11">
                  <c:v>0.91529325931178362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49-445A-8BA2-05D4A43B080B}"/>
            </c:ext>
          </c:extLst>
        </c:ser>
        <c:ser>
          <c:idx val="3"/>
          <c:order val="2"/>
          <c:tx>
            <c:strRef>
              <c:f>実測によるｆの計算!$M$27</c:f>
              <c:strCache>
                <c:ptCount val="1"/>
                <c:pt idx="0">
                  <c:v>LのfLi値Φ8Solid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実測によるｆの計算!$M$28:$M$36</c:f>
              <c:numCache>
                <c:formatCode>0.0000_);[Red]\(0.0000\)</c:formatCode>
                <c:ptCount val="9"/>
                <c:pt idx="0">
                  <c:v>0.159954657404973</c:v>
                </c:pt>
                <c:pt idx="1">
                  <c:v>0.21034037448753951</c:v>
                </c:pt>
                <c:pt idx="2">
                  <c:v>0.31351112851374707</c:v>
                </c:pt>
                <c:pt idx="3">
                  <c:v>0.34390251342069195</c:v>
                </c:pt>
                <c:pt idx="4">
                  <c:v>0.42148052226210381</c:v>
                </c:pt>
                <c:pt idx="5">
                  <c:v>0.43027802841937735</c:v>
                </c:pt>
                <c:pt idx="6">
                  <c:v>0.43987530786367579</c:v>
                </c:pt>
                <c:pt idx="7">
                  <c:v>0.50305739753864009</c:v>
                </c:pt>
                <c:pt idx="8">
                  <c:v>0.70779935901700552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49-445A-8BA2-05D4A43B080B}"/>
            </c:ext>
          </c:extLst>
        </c:ser>
        <c:ser>
          <c:idx val="4"/>
          <c:order val="3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49-445A-8BA2-05D4A43B080B}"/>
            </c:ext>
          </c:extLst>
        </c:ser>
        <c:ser>
          <c:idx val="0"/>
          <c:order val="4"/>
          <c:tx>
            <c:strRef>
              <c:f>実測によるｆの計算!$M$11</c:f>
              <c:strCache>
                <c:ptCount val="1"/>
                <c:pt idx="0">
                  <c:v>LのfLi値Φ5Solid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実測によるｆの計算!$M$12:$M$26</c:f>
              <c:numCache>
                <c:formatCode>0.0000_);[Red]\(0.0000\)</c:formatCode>
                <c:ptCount val="15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49-445A-8BA2-05D4A43B080B}"/>
            </c:ext>
          </c:extLst>
        </c:ser>
        <c:ser>
          <c:idx val="1"/>
          <c:order val="5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49-445A-8BA2-05D4A43B0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ax val="8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0.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Function</a:t>
                </a:r>
                <a:endParaRPr lang="ja-JP" altLang="en-US" sz="1400"/>
              </a:p>
            </c:rich>
          </c:tx>
          <c:overlay val="0"/>
        </c:title>
        <c:numFmt formatCode="0.0000_);[Red]\(0.00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  <c:extLst/>
  </c:chart>
  <c:spPr>
    <a:solidFill>
      <a:schemeClr val="accent4">
        <a:lumMod val="20000"/>
        <a:lumOff val="80000"/>
      </a:schemeClr>
    </a:solidFill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78600997023026"/>
          <c:y val="0.10678210678210677"/>
          <c:w val="0.80834099596610831"/>
          <c:h val="0.77084182658985811"/>
        </c:manualLayout>
      </c:layout>
      <c:scatterChart>
        <c:scatterStyle val="lineMarker"/>
        <c:varyColors val="0"/>
        <c:ser>
          <c:idx val="6"/>
          <c:order val="0"/>
          <c:tx>
            <c:strRef>
              <c:f>実測によるｆの計算!$M$37</c:f>
              <c:strCache>
                <c:ptCount val="1"/>
                <c:pt idx="0">
                  <c:v>LのfLi値Φ9.5pipe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1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実測によるｆの計算!$M$38:$M$49</c:f>
              <c:numCache>
                <c:formatCode>0.0000_);[Red]\(0.0000\)</c:formatCode>
                <c:ptCount val="12"/>
                <c:pt idx="0">
                  <c:v>0.12433975321714699</c:v>
                </c:pt>
                <c:pt idx="1">
                  <c:v>0.14266350632283178</c:v>
                </c:pt>
                <c:pt idx="2">
                  <c:v>0.1734212347502313</c:v>
                </c:pt>
                <c:pt idx="3">
                  <c:v>0.25718696323336188</c:v>
                </c:pt>
                <c:pt idx="4">
                  <c:v>0.23951762988145159</c:v>
                </c:pt>
                <c:pt idx="5">
                  <c:v>0.28663585215321247</c:v>
                </c:pt>
                <c:pt idx="6">
                  <c:v>0.34815130900801156</c:v>
                </c:pt>
                <c:pt idx="7">
                  <c:v>0.38218113620428334</c:v>
                </c:pt>
                <c:pt idx="8">
                  <c:v>0.43518913626001438</c:v>
                </c:pt>
                <c:pt idx="9">
                  <c:v>0.62758854386970508</c:v>
                </c:pt>
                <c:pt idx="10">
                  <c:v>0.5425139758790255</c:v>
                </c:pt>
                <c:pt idx="11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6B-47B3-B1B6-D62C85C054CE}"/>
            </c:ext>
          </c:extLst>
        </c:ser>
        <c:ser>
          <c:idx val="7"/>
          <c:order val="1"/>
          <c:tx>
            <c:strRef>
              <c:f>実測によるｆの計算!$P$37</c:f>
              <c:strCache>
                <c:ptCount val="1"/>
                <c:pt idx="0">
                  <c:v>CのfCi値Φ9.5pipe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2">
                    <a:tint val="77000"/>
                    <a:alpha val="95000"/>
                  </a:schemeClr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実測によるｆの計算!$P$38:$P$49</c:f>
              <c:numCache>
                <c:formatCode>0.0000_);[Red]\(0.0000\)</c:formatCode>
                <c:ptCount val="12"/>
                <c:pt idx="0">
                  <c:v>5.5493749869158261E-2</c:v>
                </c:pt>
                <c:pt idx="1">
                  <c:v>9.9290337899536341E-2</c:v>
                </c:pt>
                <c:pt idx="2">
                  <c:v>0.13242780162384379</c:v>
                </c:pt>
                <c:pt idx="3">
                  <c:v>0.19101066776772505</c:v>
                </c:pt>
                <c:pt idx="4">
                  <c:v>0.19186111597684227</c:v>
                </c:pt>
                <c:pt idx="5">
                  <c:v>0.23661325855698867</c:v>
                </c:pt>
                <c:pt idx="6">
                  <c:v>0.30210324346886408</c:v>
                </c:pt>
                <c:pt idx="7">
                  <c:v>0.33363275509754392</c:v>
                </c:pt>
                <c:pt idx="8">
                  <c:v>0.38626753897811739</c:v>
                </c:pt>
                <c:pt idx="9">
                  <c:v>0.59420858588525605</c:v>
                </c:pt>
                <c:pt idx="10">
                  <c:v>0.49851928098564063</c:v>
                </c:pt>
                <c:pt idx="11">
                  <c:v>0.91529325931178362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6B-47B3-B1B6-D62C85C054CE}"/>
            </c:ext>
          </c:extLst>
        </c:ser>
        <c:ser>
          <c:idx val="3"/>
          <c:order val="2"/>
          <c:tx>
            <c:strRef>
              <c:f>実測によるｆの計算!$M$27</c:f>
              <c:strCache>
                <c:ptCount val="1"/>
                <c:pt idx="0">
                  <c:v>LのfLi値Φ8Solid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実測によるｆの計算!$M$28:$M$36</c:f>
              <c:numCache>
                <c:formatCode>0.0000_);[Red]\(0.0000\)</c:formatCode>
                <c:ptCount val="9"/>
                <c:pt idx="0">
                  <c:v>0.159954657404973</c:v>
                </c:pt>
                <c:pt idx="1">
                  <c:v>0.21034037448753951</c:v>
                </c:pt>
                <c:pt idx="2">
                  <c:v>0.31351112851374707</c:v>
                </c:pt>
                <c:pt idx="3">
                  <c:v>0.34390251342069195</c:v>
                </c:pt>
                <c:pt idx="4">
                  <c:v>0.42148052226210381</c:v>
                </c:pt>
                <c:pt idx="5">
                  <c:v>0.43027802841937735</c:v>
                </c:pt>
                <c:pt idx="6">
                  <c:v>0.43987530786367579</c:v>
                </c:pt>
                <c:pt idx="7">
                  <c:v>0.50305739753864009</c:v>
                </c:pt>
                <c:pt idx="8">
                  <c:v>0.70779935901700552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6B-47B3-B1B6-D62C85C054CE}"/>
            </c:ext>
          </c:extLst>
        </c:ser>
        <c:ser>
          <c:idx val="4"/>
          <c:order val="3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6B-47B3-B1B6-D62C85C054CE}"/>
            </c:ext>
          </c:extLst>
        </c:ser>
        <c:ser>
          <c:idx val="0"/>
          <c:order val="4"/>
          <c:tx>
            <c:strRef>
              <c:f>実測によるｆの計算!$M$11</c:f>
              <c:strCache>
                <c:ptCount val="1"/>
                <c:pt idx="0">
                  <c:v>LのfLi値Φ5Solid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実測によるｆの計算!$M$12:$M$26</c:f>
              <c:numCache>
                <c:formatCode>0.0000_);[Red]\(0.0000\)</c:formatCode>
                <c:ptCount val="15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6B-47B3-B1B6-D62C85C054CE}"/>
            </c:ext>
          </c:extLst>
        </c:ser>
        <c:ser>
          <c:idx val="1"/>
          <c:order val="5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6B-47B3-B1B6-D62C85C05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Function</a:t>
                </a:r>
                <a:endParaRPr lang="ja-JP" altLang="en-US" sz="1400"/>
              </a:p>
            </c:rich>
          </c:tx>
          <c:overlay val="0"/>
        </c:title>
        <c:numFmt formatCode="0.0000_);[Red]\(0.00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</c:plotArea>
    <c:legend>
      <c:legendPos val="r"/>
      <c:layout>
        <c:manualLayout>
          <c:xMode val="edge"/>
          <c:yMode val="edge"/>
          <c:x val="0.63373020486533138"/>
          <c:y val="0.31637705798138871"/>
          <c:w val="0.3036067219785446"/>
          <c:h val="0.470240097828680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67825896762905"/>
          <c:y val="5.0925925925925923E-2"/>
          <c:w val="0.79062860892388431"/>
          <c:h val="0.72088764946048411"/>
        </c:manualLayout>
      </c:layout>
      <c:scatterChart>
        <c:scatterStyle val="lineMarker"/>
        <c:varyColors val="0"/>
        <c:ser>
          <c:idx val="2"/>
          <c:order val="0"/>
          <c:tx>
            <c:strRef>
              <c:f>実測によるｆの計算!$U$37</c:f>
              <c:strCache>
                <c:ptCount val="1"/>
                <c:pt idx="0">
                  <c:v>CL/(εμ)9.5mmPipe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2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実測によるｆの計算!$U$38:$U$49</c:f>
              <c:numCache>
                <c:formatCode>0.00_);[Red]\(0.00\)</c:formatCode>
                <c:ptCount val="12"/>
                <c:pt idx="0">
                  <c:v>2.2419220657918637</c:v>
                </c:pt>
                <c:pt idx="1">
                  <c:v>1.4376742286686606</c:v>
                </c:pt>
                <c:pt idx="2">
                  <c:v>1.3103209573027446</c:v>
                </c:pt>
                <c:pt idx="3">
                  <c:v>1.3472429211214898</c:v>
                </c:pt>
                <c:pt idx="4">
                  <c:v>1.2491227035025909</c:v>
                </c:pt>
                <c:pt idx="5">
                  <c:v>1.2121211153977272</c:v>
                </c:pt>
                <c:pt idx="6">
                  <c:v>1.1531006769957555</c:v>
                </c:pt>
                <c:pt idx="7">
                  <c:v>1.1461861283020021</c:v>
                </c:pt>
                <c:pt idx="8">
                  <c:v>1.1273127412160548</c:v>
                </c:pt>
                <c:pt idx="9">
                  <c:v>1.056794799026193</c:v>
                </c:pt>
                <c:pt idx="10">
                  <c:v>1.0888888567026664</c:v>
                </c:pt>
                <c:pt idx="11">
                  <c:v>1.0666657792289491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A7-4D5B-8487-8ED9EFBEFE29}"/>
            </c:ext>
          </c:extLst>
        </c:ser>
        <c:ser>
          <c:idx val="1"/>
          <c:order val="1"/>
          <c:tx>
            <c:strRef>
              <c:f>実測によるｆの計算!$U$27</c:f>
              <c:strCache>
                <c:ptCount val="1"/>
                <c:pt idx="0">
                  <c:v>CL/(εμ)8mmSolid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実測によるｆの計算!$U$28:$U$36</c:f>
              <c:numCache>
                <c:formatCode>0.00_);[Red]\(0.00\)</c:formatCode>
                <c:ptCount val="9"/>
                <c:pt idx="0">
                  <c:v>2.6422735014080403</c:v>
                </c:pt>
                <c:pt idx="1">
                  <c:v>2.4114172685323223</c:v>
                </c:pt>
                <c:pt idx="2">
                  <c:v>2.1269856859145939</c:v>
                </c:pt>
                <c:pt idx="3">
                  <c:v>1.7324112601102932</c:v>
                </c:pt>
                <c:pt idx="4">
                  <c:v>1.6926364469478208</c:v>
                </c:pt>
                <c:pt idx="5">
                  <c:v>1.3709446865001629</c:v>
                </c:pt>
                <c:pt idx="6">
                  <c:v>1.2702085766406002</c:v>
                </c:pt>
                <c:pt idx="7">
                  <c:v>1.3110455281926303</c:v>
                </c:pt>
                <c:pt idx="8">
                  <c:v>1.1585206398309278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A7-4D5B-8487-8ED9EFBEFE29}"/>
            </c:ext>
          </c:extLst>
        </c:ser>
        <c:ser>
          <c:idx val="0"/>
          <c:order val="2"/>
          <c:tx>
            <c:strRef>
              <c:f>実測によるｆの計算!$U$11</c:f>
              <c:strCache>
                <c:ptCount val="1"/>
                <c:pt idx="0">
                  <c:v>CL/(εμ)5mmSolid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実測によるｆの計算!$U$12:$U$26</c:f>
              <c:numCache>
                <c:formatCode>0.00_);[Red]\(0.00\)</c:formatCode>
                <c:ptCount val="15"/>
                <c:pt idx="0">
                  <c:v>2.3037854294359366</c:v>
                </c:pt>
                <c:pt idx="1">
                  <c:v>1.6068973680245802</c:v>
                </c:pt>
                <c:pt idx="2">
                  <c:v>2.5476524036784451</c:v>
                </c:pt>
                <c:pt idx="3">
                  <c:v>2.5168703622142301</c:v>
                </c:pt>
                <c:pt idx="4">
                  <c:v>1.782645866883438</c:v>
                </c:pt>
                <c:pt idx="5">
                  <c:v>2.2069311176565019</c:v>
                </c:pt>
                <c:pt idx="6">
                  <c:v>1.5524287326626338</c:v>
                </c:pt>
                <c:pt idx="7">
                  <c:v>1.5351966720552921</c:v>
                </c:pt>
                <c:pt idx="8">
                  <c:v>1.3659208626986128</c:v>
                </c:pt>
                <c:pt idx="9">
                  <c:v>1.3632119558999456</c:v>
                </c:pt>
                <c:pt idx="10">
                  <c:v>1.4503145663284132</c:v>
                </c:pt>
                <c:pt idx="11">
                  <c:v>1.2747521686403758</c:v>
                </c:pt>
                <c:pt idx="12">
                  <c:v>1.2434535829508118</c:v>
                </c:pt>
                <c:pt idx="13">
                  <c:v>1.3920367577334876</c:v>
                </c:pt>
                <c:pt idx="14">
                  <c:v>1.0223490514260609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A7-4D5B-8487-8ED9EFBEF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249328"/>
        <c:axId val="685246000"/>
      </c:scatterChart>
      <c:valAx>
        <c:axId val="68524932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5246000"/>
        <c:crosses val="autoZero"/>
        <c:crossBetween val="midCat"/>
        <c:majorUnit val="2"/>
        <c:minorUnit val="2"/>
      </c:valAx>
      <c:valAx>
        <c:axId val="68524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LC/(με)</a:t>
                </a:r>
                <a:endParaRPr lang="ja-JP" altLang="en-US" sz="1400"/>
              </a:p>
            </c:rich>
          </c:tx>
          <c:overlay val="0"/>
        </c:title>
        <c:numFmt formatCode="0.00_);[Red]\(0.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5249328"/>
        <c:crosses val="autoZero"/>
        <c:crossBetween val="midCat"/>
        <c:majorUnit val="1"/>
        <c:minorUnit val="1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5974229354982179"/>
          <c:y val="0.12905365995917178"/>
          <c:w val="0.3331854997838874"/>
          <c:h val="0.27429972295129773"/>
        </c:manualLayout>
      </c:layout>
      <c:overlay val="0"/>
    </c:legend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5540990337102"/>
          <c:y val="0.10678210678210677"/>
          <c:w val="0.85117157143066613"/>
          <c:h val="0.77084182658985811"/>
        </c:manualLayout>
      </c:layout>
      <c:scatterChart>
        <c:scatterStyle val="lineMarker"/>
        <c:varyColors val="0"/>
        <c:ser>
          <c:idx val="2"/>
          <c:order val="0"/>
          <c:tx>
            <c:strRef>
              <c:f>'f1&amp;f2&amp;f3'!$L$1</c:f>
              <c:strCache>
                <c:ptCount val="1"/>
                <c:pt idx="0">
                  <c:v>f1(D/a)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'f1&amp;f2&amp;f3'!$L$2:$L$101</c:f>
              <c:numCache>
                <c:formatCode>General</c:formatCode>
                <c:ptCount val="100"/>
                <c:pt idx="0">
                  <c:v>0.22066742954982663</c:v>
                </c:pt>
                <c:pt idx="1">
                  <c:v>0.22095375098991607</c:v>
                </c:pt>
                <c:pt idx="2">
                  <c:v>0.22380288883401458</c:v>
                </c:pt>
                <c:pt idx="3">
                  <c:v>0.23918316966564812</c:v>
                </c:pt>
                <c:pt idx="4">
                  <c:v>0.25385442475265002</c:v>
                </c:pt>
                <c:pt idx="5">
                  <c:v>0.26787915508924687</c:v>
                </c:pt>
                <c:pt idx="6">
                  <c:v>0.28131194512399416</c:v>
                </c:pt>
                <c:pt idx="7">
                  <c:v>0.29420074574824717</c:v>
                </c:pt>
                <c:pt idx="8">
                  <c:v>0.30658790746547565</c:v>
                </c:pt>
                <c:pt idx="9">
                  <c:v>0.31851101993268199</c:v>
                </c:pt>
                <c:pt idx="10">
                  <c:v>0.33000359985097927</c:v>
                </c:pt>
                <c:pt idx="11">
                  <c:v>0.34109565893456223</c:v>
                </c:pt>
                <c:pt idx="12">
                  <c:v>0.35181417620258254</c:v>
                </c:pt>
                <c:pt idx="13">
                  <c:v>0.36218349330592792</c:v>
                </c:pt>
                <c:pt idx="14">
                  <c:v>0.37222564746581766</c:v>
                </c:pt>
                <c:pt idx="15">
                  <c:v>0.38196065347849523</c:v>
                </c:pt>
                <c:pt idx="16">
                  <c:v>0.39140674385950214</c:v>
                </c:pt>
                <c:pt idx="17">
                  <c:v>0.40058057436950156</c:v>
                </c:pt>
                <c:pt idx="18">
                  <c:v>0.40949740074279489</c:v>
                </c:pt>
                <c:pt idx="19">
                  <c:v>0.41817123132876793</c:v>
                </c:pt>
                <c:pt idx="20">
                  <c:v>0.42661495948146699</c:v>
                </c:pt>
                <c:pt idx="21">
                  <c:v>0.43484047883845922</c:v>
                </c:pt>
                <c:pt idx="22">
                  <c:v>0.44285878407601909</c:v>
                </c:pt>
                <c:pt idx="23">
                  <c:v>0.45068005928253846</c:v>
                </c:pt>
                <c:pt idx="24">
                  <c:v>0.45831375573235733</c:v>
                </c:pt>
                <c:pt idx="25">
                  <c:v>0.46576866054993032</c:v>
                </c:pt>
                <c:pt idx="26">
                  <c:v>0.47305295751549614</c:v>
                </c:pt>
                <c:pt idx="27">
                  <c:v>0.47876270497946799</c:v>
                </c:pt>
                <c:pt idx="28">
                  <c:v>0.48017428106741139</c:v>
                </c:pt>
                <c:pt idx="29">
                  <c:v>0.48713976439463491</c:v>
                </c:pt>
                <c:pt idx="30">
                  <c:v>0.49395608237887373</c:v>
                </c:pt>
                <c:pt idx="31">
                  <c:v>0.50062949003441071</c:v>
                </c:pt>
                <c:pt idx="32">
                  <c:v>0.50716585700046013</c:v>
                </c:pt>
                <c:pt idx="33">
                  <c:v>0.51357069856272597</c:v>
                </c:pt>
                <c:pt idx="34">
                  <c:v>0.51984920361500897</c:v>
                </c:pt>
                <c:pt idx="35">
                  <c:v>0.52600625991606331</c:v>
                </c:pt>
                <c:pt idx="36">
                  <c:v>0.53204647694971419</c:v>
                </c:pt>
                <c:pt idx="37">
                  <c:v>0.53797420665608542</c:v>
                </c:pt>
                <c:pt idx="38">
                  <c:v>0.54379356226750086</c:v>
                </c:pt>
                <c:pt idx="39">
                  <c:v>0.54950843545326555</c:v>
                </c:pt>
                <c:pt idx="40">
                  <c:v>0.55512251195231566</c:v>
                </c:pt>
                <c:pt idx="41">
                  <c:v>0.56063928585100553</c:v>
                </c:pt>
                <c:pt idx="42">
                  <c:v>0.56606207264454511</c:v>
                </c:pt>
                <c:pt idx="43">
                  <c:v>0.57139402120435434</c:v>
                </c:pt>
                <c:pt idx="44">
                  <c:v>0.57663812475949849</c:v>
                </c:pt>
                <c:pt idx="45">
                  <c:v>0.58179723098809666</c:v>
                </c:pt>
                <c:pt idx="46">
                  <c:v>0.58687405130388559</c:v>
                </c:pt>
                <c:pt idx="47">
                  <c:v>0.59187116941376061</c:v>
                </c:pt>
                <c:pt idx="48">
                  <c:v>0.59679104921390913</c:v>
                </c:pt>
                <c:pt idx="49">
                  <c:v>0.60163604208494947</c:v>
                </c:pt>
                <c:pt idx="50">
                  <c:v>0.60640839364014221</c:v>
                </c:pt>
                <c:pt idx="51">
                  <c:v>0.61111024997515551</c:v>
                </c:pt>
                <c:pt idx="52">
                  <c:v>0.61574366346292086</c:v>
                </c:pt>
                <c:pt idx="53">
                  <c:v>0.62031059813274414</c:v>
                </c:pt>
                <c:pt idx="54">
                  <c:v>0.62481293466896004</c:v>
                </c:pt>
                <c:pt idx="55">
                  <c:v>0.62925247506096893</c:v>
                </c:pt>
                <c:pt idx="56">
                  <c:v>0.63363094693343391</c:v>
                </c:pt>
                <c:pt idx="57">
                  <c:v>0.63795000758267628</c:v>
                </c:pt>
                <c:pt idx="58">
                  <c:v>0.64849801996168754</c:v>
                </c:pt>
                <c:pt idx="59">
                  <c:v>0.65870767919631779</c:v>
                </c:pt>
                <c:pt idx="60">
                  <c:v>0.66860001931560908</c:v>
                </c:pt>
                <c:pt idx="61">
                  <c:v>0.67819417193367137</c:v>
                </c:pt>
                <c:pt idx="62">
                  <c:v>0.68750758896906639</c:v>
                </c:pt>
                <c:pt idx="63">
                  <c:v>0.69655623369612385</c:v>
                </c:pt>
                <c:pt idx="64">
                  <c:v>0.70535474538250387</c:v>
                </c:pt>
                <c:pt idx="65">
                  <c:v>0.71391658177754469</c:v>
                </c:pt>
                <c:pt idx="66">
                  <c:v>0.72225414293366774</c:v>
                </c:pt>
                <c:pt idx="67">
                  <c:v>0.73037887922066291</c:v>
                </c:pt>
                <c:pt idx="68">
                  <c:v>0.73830138589422767</c:v>
                </c:pt>
                <c:pt idx="69">
                  <c:v>0.74603148617855397</c:v>
                </c:pt>
                <c:pt idx="70">
                  <c:v>0.75357830449739294</c:v>
                </c:pt>
                <c:pt idx="71">
                  <c:v>0.76095033122295608</c:v>
                </c:pt>
                <c:pt idx="72">
                  <c:v>0.76815548009497348</c:v>
                </c:pt>
                <c:pt idx="73">
                  <c:v>0.77520113928362178</c:v>
                </c:pt>
                <c:pt idx="74">
                  <c:v>0.782094216922397</c:v>
                </c:pt>
                <c:pt idx="75">
                  <c:v>0.78884118181439822</c:v>
                </c:pt>
                <c:pt idx="76">
                  <c:v>0.79544809991325305</c:v>
                </c:pt>
                <c:pt idx="77">
                  <c:v>0.80192066709431697</c:v>
                </c:pt>
                <c:pt idx="78">
                  <c:v>0.80826423865982322</c:v>
                </c:pt>
                <c:pt idx="79">
                  <c:v>0.81448385596096529</c:v>
                </c:pt>
                <c:pt idx="80">
                  <c:v>0.82058427046850324</c:v>
                </c:pt>
                <c:pt idx="81">
                  <c:v>0.82656996557982154</c:v>
                </c:pt>
                <c:pt idx="82">
                  <c:v>0.83244517641316496</c:v>
                </c:pt>
                <c:pt idx="83">
                  <c:v>0.83821390780795813</c:v>
                </c:pt>
                <c:pt idx="84">
                  <c:v>0.84387995072283939</c:v>
                </c:pt>
                <c:pt idx="85">
                  <c:v>0.84944689719956668</c:v>
                </c:pt>
                <c:pt idx="86">
                  <c:v>0.85491815404072546</c:v>
                </c:pt>
                <c:pt idx="87">
                  <c:v>0.86029695533166162</c:v>
                </c:pt>
                <c:pt idx="88">
                  <c:v>0.86558637392189119</c:v>
                </c:pt>
                <c:pt idx="89">
                  <c:v>0.87078933196804797</c:v>
                </c:pt>
                <c:pt idx="90">
                  <c:v>0.87590861062894287</c:v>
                </c:pt>
                <c:pt idx="91">
                  <c:v>0.88094685899326242</c:v>
                </c:pt>
                <c:pt idx="92">
                  <c:v>0.88590660231166318</c:v>
                </c:pt>
                <c:pt idx="93">
                  <c:v>0.89079024959729558</c:v>
                </c:pt>
                <c:pt idx="94">
                  <c:v>0.89560010065203177</c:v>
                </c:pt>
                <c:pt idx="95">
                  <c:v>0.90033835256969064</c:v>
                </c:pt>
                <c:pt idx="96">
                  <c:v>0.90500710576229404</c:v>
                </c:pt>
                <c:pt idx="97">
                  <c:v>0.90960836955072788</c:v>
                </c:pt>
                <c:pt idx="98">
                  <c:v>0.91414406735705112</c:v>
                </c:pt>
                <c:pt idx="99">
                  <c:v>0.91861604153203724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745-4650-A915-60804F101394}"/>
            </c:ext>
          </c:extLst>
        </c:ser>
        <c:ser>
          <c:idx val="5"/>
          <c:order val="1"/>
          <c:tx>
            <c:strRef>
              <c:f>'f1&amp;f2&amp;f3'!$M$1</c:f>
              <c:strCache>
                <c:ptCount val="1"/>
                <c:pt idx="0">
                  <c:v>f2(D/a)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'f1&amp;f2&amp;f3'!$M$2:$M$101</c:f>
              <c:numCache>
                <c:formatCode>General</c:formatCode>
                <c:ptCount val="100"/>
                <c:pt idx="0">
                  <c:v>0.25815539778147556</c:v>
                </c:pt>
                <c:pt idx="1">
                  <c:v>0.25840992127028489</c:v>
                </c:pt>
                <c:pt idx="2">
                  <c:v>0.26094402485840307</c:v>
                </c:pt>
                <c:pt idx="3">
                  <c:v>0.2746664034119905</c:v>
                </c:pt>
                <c:pt idx="4">
                  <c:v>0.28782157661549979</c:v>
                </c:pt>
                <c:pt idx="5">
                  <c:v>0.30045457924933672</c:v>
                </c:pt>
                <c:pt idx="6">
                  <c:v>0.31260528677706506</c:v>
                </c:pt>
                <c:pt idx="7">
                  <c:v>0.3243091745312825</c:v>
                </c:pt>
                <c:pt idx="8">
                  <c:v>0.33559794219877698</c:v>
                </c:pt>
                <c:pt idx="9">
                  <c:v>0.34650003130442286</c:v>
                </c:pt>
                <c:pt idx="10">
                  <c:v>0.3570410569675232</c:v>
                </c:pt>
                <c:pt idx="11">
                  <c:v>0.36724417042765189</c:v>
                </c:pt>
                <c:pt idx="12">
                  <c:v>0.37713036524813048</c:v>
                </c:pt>
                <c:pt idx="13">
                  <c:v>0.38671873738182772</c:v>
                </c:pt>
                <c:pt idx="14">
                  <c:v>0.39602670719805572</c:v>
                </c:pt>
                <c:pt idx="15">
                  <c:v>0.40507020995781534</c:v>
                </c:pt>
                <c:pt idx="16">
                  <c:v>0.4138638599694946</c:v>
                </c:pt>
                <c:pt idx="17">
                  <c:v>0.42242109267206085</c:v>
                </c:pt>
                <c:pt idx="18">
                  <c:v>0.43075428811414229</c:v>
                </c:pt>
                <c:pt idx="19">
                  <c:v>0.43887487867773983</c:v>
                </c:pt>
                <c:pt idx="20">
                  <c:v>0.44679344339903765</c:v>
                </c:pt>
                <c:pt idx="21">
                  <c:v>0.4545197908389168</c:v>
                </c:pt>
                <c:pt idx="22">
                  <c:v>0.46206303213175098</c:v>
                </c:pt>
                <c:pt idx="23">
                  <c:v>0.46943164557707268</c:v>
                </c:pt>
                <c:pt idx="24">
                  <c:v>0.47663353392250324</c:v>
                </c:pt>
                <c:pt idx="25">
                  <c:v>0.48367607530843199</c:v>
                </c:pt>
                <c:pt idx="26">
                  <c:v>0.49056616869783398</c:v>
                </c:pt>
                <c:pt idx="27">
                  <c:v>0.49597283602828329</c:v>
                </c:pt>
                <c:pt idx="28">
                  <c:v>0.49731027449246457</c:v>
                </c:pt>
                <c:pt idx="29">
                  <c:v>0.50391445093479892</c:v>
                </c:pt>
                <c:pt idx="30">
                  <c:v>0.51038438680978049</c:v>
                </c:pt>
                <c:pt idx="31">
                  <c:v>0.51672543088874201</c:v>
                </c:pt>
                <c:pt idx="32">
                  <c:v>0.52294261849736701</c:v>
                </c:pt>
                <c:pt idx="33">
                  <c:v>0.5290406955383361</c:v>
                </c:pt>
                <c:pt idx="34">
                  <c:v>0.53502414025578637</c:v>
                </c:pt>
                <c:pt idx="35">
                  <c:v>0.54089718299162093</c:v>
                </c:pt>
                <c:pt idx="36">
                  <c:v>0.54666382415198966</c:v>
                </c:pt>
                <c:pt idx="37">
                  <c:v>0.55232785057506362</c:v>
                </c:pt>
                <c:pt idx="38">
                  <c:v>0.55789285046783155</c:v>
                </c:pt>
                <c:pt idx="39">
                  <c:v>0.5633622270594667</c:v>
                </c:pt>
                <c:pt idx="40">
                  <c:v>0.5687392111013676</c:v>
                </c:pt>
                <c:pt idx="41">
                  <c:v>0.5740268723288392</c:v>
                </c:pt>
                <c:pt idx="42">
                  <c:v>0.57922812998623097</c:v>
                </c:pt>
                <c:pt idx="43">
                  <c:v>0.58434576250588988</c:v>
                </c:pt>
                <c:pt idx="44">
                  <c:v>0.5893824164212732</c:v>
                </c:pt>
                <c:pt idx="45">
                  <c:v>0.59434061458580556</c:v>
                </c:pt>
                <c:pt idx="46">
                  <c:v>0.59922276376137873</c:v>
                </c:pt>
                <c:pt idx="47">
                  <c:v>0.60403116163363368</c:v>
                </c:pt>
                <c:pt idx="48">
                  <c:v>0.60876800330521286</c:v>
                </c:pt>
                <c:pt idx="49">
                  <c:v>0.61343538731291336</c:v>
                </c:pt>
                <c:pt idx="50">
                  <c:v>0.61803532121002813</c:v>
                </c:pt>
                <c:pt idx="51">
                  <c:v>0.62256972675104294</c:v>
                </c:pt>
                <c:pt idx="52">
                  <c:v>0.62704044471220144</c:v>
                </c:pt>
                <c:pt idx="53">
                  <c:v>0.63144923937820385</c:v>
                </c:pt>
                <c:pt idx="54">
                  <c:v>0.6357978027224066</c:v>
                </c:pt>
                <c:pt idx="55">
                  <c:v>0.6400877583053115</c:v>
                </c:pt>
                <c:pt idx="56">
                  <c:v>0.644320664913823</c:v>
                </c:pt>
                <c:pt idx="57">
                  <c:v>0.64849801996168754</c:v>
                </c:pt>
                <c:pt idx="58">
                  <c:v>0.65870767919631779</c:v>
                </c:pt>
                <c:pt idx="59">
                  <c:v>0.66860001931560908</c:v>
                </c:pt>
                <c:pt idx="60">
                  <c:v>0.67819417193367137</c:v>
                </c:pt>
                <c:pt idx="61">
                  <c:v>0.68750758896906639</c:v>
                </c:pt>
                <c:pt idx="62">
                  <c:v>0.69655623369612385</c:v>
                </c:pt>
                <c:pt idx="63">
                  <c:v>0.70535474538250387</c:v>
                </c:pt>
                <c:pt idx="64">
                  <c:v>0.71391658177754469</c:v>
                </c:pt>
                <c:pt idx="65">
                  <c:v>0.72225414293366774</c:v>
                </c:pt>
                <c:pt idx="66">
                  <c:v>0.73037887922066291</c:v>
                </c:pt>
                <c:pt idx="67">
                  <c:v>0.73830138589422767</c:v>
                </c:pt>
                <c:pt idx="68">
                  <c:v>0.74603148617855397</c:v>
                </c:pt>
                <c:pt idx="69">
                  <c:v>0.75357830449739294</c:v>
                </c:pt>
                <c:pt idx="70">
                  <c:v>0.76095033122295608</c:v>
                </c:pt>
                <c:pt idx="71">
                  <c:v>0.76815548009497348</c:v>
                </c:pt>
                <c:pt idx="72">
                  <c:v>0.77520113928362178</c:v>
                </c:pt>
                <c:pt idx="73">
                  <c:v>0.782094216922397</c:v>
                </c:pt>
                <c:pt idx="74">
                  <c:v>0.78884118181439822</c:v>
                </c:pt>
                <c:pt idx="75">
                  <c:v>0.79544809991325305</c:v>
                </c:pt>
                <c:pt idx="76">
                  <c:v>0.80192066709431697</c:v>
                </c:pt>
                <c:pt idx="77">
                  <c:v>0.80826423865982322</c:v>
                </c:pt>
                <c:pt idx="78">
                  <c:v>0.81448385596096529</c:v>
                </c:pt>
                <c:pt idx="79">
                  <c:v>0.82058427046850324</c:v>
                </c:pt>
                <c:pt idx="80">
                  <c:v>0.82656996557982154</c:v>
                </c:pt>
                <c:pt idx="81">
                  <c:v>0.83244517641316496</c:v>
                </c:pt>
                <c:pt idx="82">
                  <c:v>0.83821390780795813</c:v>
                </c:pt>
                <c:pt idx="83">
                  <c:v>0.84387995072283939</c:v>
                </c:pt>
                <c:pt idx="84">
                  <c:v>0.84944689719956668</c:v>
                </c:pt>
                <c:pt idx="85">
                  <c:v>0.85491815404072546</c:v>
                </c:pt>
                <c:pt idx="86">
                  <c:v>0.86029695533166162</c:v>
                </c:pt>
                <c:pt idx="87">
                  <c:v>0.86558637392189119</c:v>
                </c:pt>
                <c:pt idx="88">
                  <c:v>0.87078933196804797</c:v>
                </c:pt>
                <c:pt idx="89">
                  <c:v>0.87590861062894287</c:v>
                </c:pt>
                <c:pt idx="90">
                  <c:v>0.88094685899326242</c:v>
                </c:pt>
                <c:pt idx="91">
                  <c:v>0.88590660231166318</c:v>
                </c:pt>
                <c:pt idx="92">
                  <c:v>0.89079024959729558</c:v>
                </c:pt>
                <c:pt idx="93">
                  <c:v>0.89560010065203177</c:v>
                </c:pt>
                <c:pt idx="94">
                  <c:v>0.90033835256969064</c:v>
                </c:pt>
                <c:pt idx="95">
                  <c:v>0.90500710576229404</c:v>
                </c:pt>
                <c:pt idx="96">
                  <c:v>0.90960836955072788</c:v>
                </c:pt>
                <c:pt idx="97">
                  <c:v>0.91414406735705112</c:v>
                </c:pt>
                <c:pt idx="98">
                  <c:v>0.91861604153203724</c:v>
                </c:pt>
                <c:pt idx="99">
                  <c:v>0.9230260578482723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745-4650-A915-60804F101394}"/>
            </c:ext>
          </c:extLst>
        </c:ser>
        <c:ser>
          <c:idx val="8"/>
          <c:order val="2"/>
          <c:tx>
            <c:strRef>
              <c:f>'f1&amp;f2&amp;f3'!$N$1</c:f>
              <c:strCache>
                <c:ptCount val="1"/>
                <c:pt idx="0">
                  <c:v>f3(a,D)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'f1&amp;f2&amp;f3'!$N$2:$N$101</c:f>
              <c:numCache>
                <c:formatCode>General</c:formatCode>
                <c:ptCount val="100"/>
                <c:pt idx="0">
                  <c:v>4.5015440684494949E-3</c:v>
                </c:pt>
                <c:pt idx="1">
                  <c:v>1.4234064864268585E-2</c:v>
                </c:pt>
                <c:pt idx="2">
                  <c:v>4.4978386782317428E-2</c:v>
                </c:pt>
                <c:pt idx="3">
                  <c:v>0.10972176287436908</c:v>
                </c:pt>
                <c:pt idx="4">
                  <c:v>0.14796478564084573</c:v>
                </c:pt>
                <c:pt idx="5">
                  <c:v>0.17774494600437143</c:v>
                </c:pt>
                <c:pt idx="6">
                  <c:v>0.20283895782158715</c:v>
                </c:pt>
                <c:pt idx="7">
                  <c:v>0.22483347492608688</c:v>
                </c:pt>
                <c:pt idx="8">
                  <c:v>0.2445765516601246</c:v>
                </c:pt>
                <c:pt idx="9">
                  <c:v>0.26258566931366972</c:v>
                </c:pt>
                <c:pt idx="10">
                  <c:v>0.27920469156344285</c:v>
                </c:pt>
                <c:pt idx="11">
                  <c:v>0.29467619956494667</c:v>
                </c:pt>
                <c:pt idx="12">
                  <c:v>0.30917909540773447</c:v>
                </c:pt>
                <c:pt idx="13">
                  <c:v>0.32284992485205777</c:v>
                </c:pt>
                <c:pt idx="14">
                  <c:v>0.33579579299544599</c:v>
                </c:pt>
                <c:pt idx="15">
                  <c:v>0.34810260493903739</c:v>
                </c:pt>
                <c:pt idx="16">
                  <c:v>0.35984054955153155</c:v>
                </c:pt>
                <c:pt idx="17">
                  <c:v>0.37106787784673373</c:v>
                </c:pt>
                <c:pt idx="18">
                  <c:v>0.38183358367107867</c:v>
                </c:pt>
                <c:pt idx="19">
                  <c:v>0.39217935372369872</c:v>
                </c:pt>
                <c:pt idx="20">
                  <c:v>0.40214101701695254</c:v>
                </c:pt>
                <c:pt idx="21">
                  <c:v>0.4117496427568475</c:v>
                </c:pt>
                <c:pt idx="22">
                  <c:v>0.42103238583058805</c:v>
                </c:pt>
                <c:pt idx="23">
                  <c:v>0.4300131475778261</c:v>
                </c:pt>
                <c:pt idx="24">
                  <c:v>0.43871309903583877</c:v>
                </c:pt>
                <c:pt idx="25">
                  <c:v>0.44715110020733106</c:v>
                </c:pt>
                <c:pt idx="26">
                  <c:v>0.45534403961962705</c:v>
                </c:pt>
                <c:pt idx="27">
                  <c:v>0.46173220839597295</c:v>
                </c:pt>
                <c:pt idx="28">
                  <c:v>0.46330711200860392</c:v>
                </c:pt>
                <c:pt idx="29">
                  <c:v>0.47105404741967899</c:v>
                </c:pt>
                <c:pt idx="30">
                  <c:v>0.47859730176283044</c:v>
                </c:pt>
                <c:pt idx="31">
                  <c:v>0.48594821649109265</c:v>
                </c:pt>
                <c:pt idx="32">
                  <c:v>0.49311715332719097</c:v>
                </c:pt>
                <c:pt idx="33">
                  <c:v>0.50011360866142374</c:v>
                </c:pt>
                <c:pt idx="34">
                  <c:v>0.50694631126200917</c:v>
                </c:pt>
                <c:pt idx="35">
                  <c:v>0.5136233061906389</c:v>
                </c:pt>
                <c:pt idx="36">
                  <c:v>0.52015202723989373</c:v>
                </c:pt>
                <c:pt idx="37">
                  <c:v>0.52653935976177124</c:v>
                </c:pt>
                <c:pt idx="38">
                  <c:v>0.53279169540617421</c:v>
                </c:pt>
                <c:pt idx="39">
                  <c:v>0.53891498001161964</c:v>
                </c:pt>
                <c:pt idx="40">
                  <c:v>0.54491475567048442</c:v>
                </c:pt>
                <c:pt idx="41">
                  <c:v>0.55079619781499001</c:v>
                </c:pt>
                <c:pt idx="42">
                  <c:v>0.55656414802818999</c:v>
                </c:pt>
                <c:pt idx="43">
                  <c:v>0.56222314316912303</c:v>
                </c:pt>
                <c:pt idx="44">
                  <c:v>0.56777744130740904</c:v>
                </c:pt>
                <c:pt idx="45">
                  <c:v>0.57323104488557153</c:v>
                </c:pt>
                <c:pt idx="46">
                  <c:v>0.57858772146388926</c:v>
                </c:pt>
                <c:pt idx="47">
                  <c:v>0.58385102234998865</c:v>
                </c:pt>
                <c:pt idx="48">
                  <c:v>0.58902429937161105</c:v>
                </c:pt>
                <c:pt idx="49">
                  <c:v>0.59411072001438325</c:v>
                </c:pt>
                <c:pt idx="50">
                  <c:v>0.59911328111568596</c:v>
                </c:pt>
                <c:pt idx="51">
                  <c:v>0.60403482127979868</c:v>
                </c:pt>
                <c:pt idx="52">
                  <c:v>0.60887803215756731</c:v>
                </c:pt>
                <c:pt idx="53">
                  <c:v>0.61364546871520875</c:v>
                </c:pt>
                <c:pt idx="54">
                  <c:v>0.61833955860098044</c:v>
                </c:pt>
                <c:pt idx="55">
                  <c:v>0.62296261070485681</c:v>
                </c:pt>
                <c:pt idx="56">
                  <c:v>0.62751682299469136</c:v>
                </c:pt>
                <c:pt idx="57">
                  <c:v>0.6320042897023046</c:v>
                </c:pt>
                <c:pt idx="58">
                  <c:v>0.6429438277823013</c:v>
                </c:pt>
                <c:pt idx="59">
                  <c:v>0.6535072652186863</c:v>
                </c:pt>
                <c:pt idx="60">
                  <c:v>0.66372037382834459</c:v>
                </c:pt>
                <c:pt idx="61">
                  <c:v>0.67360629703479336</c:v>
                </c:pt>
                <c:pt idx="62">
                  <c:v>0.68318590300192528</c:v>
                </c:pt>
                <c:pt idx="63">
                  <c:v>0.69247807939044859</c:v>
                </c:pt>
                <c:pt idx="64">
                  <c:v>0.70149998110198786</c:v>
                </c:pt>
                <c:pt idx="65">
                  <c:v>0.71026723984833695</c:v>
                </c:pt>
                <c:pt idx="66">
                  <c:v>0.71879414248385054</c:v>
                </c:pt>
                <c:pt idx="67">
                  <c:v>0.72709378359602261</c:v>
                </c:pt>
                <c:pt idx="68">
                  <c:v>0.7351781967422617</c:v>
                </c:pt>
                <c:pt idx="69">
                  <c:v>0.7430584678636637</c:v>
                </c:pt>
                <c:pt idx="70">
                  <c:v>0.75074483373710466</c:v>
                </c:pt>
                <c:pt idx="71">
                  <c:v>0.75824676779990563</c:v>
                </c:pt>
                <c:pt idx="72">
                  <c:v>0.76557305526322983</c:v>
                </c:pt>
                <c:pt idx="73">
                  <c:v>0.77273185909640307</c:v>
                </c:pt>
                <c:pt idx="74">
                  <c:v>0.77973077819578662</c:v>
                </c:pt>
                <c:pt idx="75">
                  <c:v>0.78657689883453219</c:v>
                </c:pt>
                <c:pt idx="76">
                  <c:v>0.79327684031267987</c:v>
                </c:pt>
                <c:pt idx="77">
                  <c:v>0.79983679558231158</c:v>
                </c:pt>
                <c:pt idx="78">
                  <c:v>0.80626256750337477</c:v>
                </c:pt>
                <c:pt idx="79">
                  <c:v>0.81255960128731386</c:v>
                </c:pt>
                <c:pt idx="80">
                  <c:v>0.8187330136038482</c:v>
                </c:pt>
                <c:pt idx="81">
                  <c:v>0.8247876187579527</c:v>
                </c:pt>
                <c:pt idx="82">
                  <c:v>0.830727952286897</c:v>
                </c:pt>
                <c:pt idx="83">
                  <c:v>0.83655829227904388</c:v>
                </c:pt>
                <c:pt idx="84">
                  <c:v>0.84228267867544415</c:v>
                </c:pt>
                <c:pt idx="85">
                  <c:v>0.84790493078077744</c:v>
                </c:pt>
                <c:pt idx="86">
                  <c:v>0.85342866318084931</c:v>
                </c:pt>
                <c:pt idx="87">
                  <c:v>0.8588573002388018</c:v>
                </c:pt>
                <c:pt idx="88">
                  <c:v>0.8641940893207376</c:v>
                </c:pt>
                <c:pt idx="89">
                  <c:v>0.86944211288302164</c:v>
                </c:pt>
                <c:pt idx="90">
                  <c:v>0.87460429953763086</c:v>
                </c:pt>
                <c:pt idx="91">
                  <c:v>0.87968343419819861</c:v>
                </c:pt>
                <c:pt idx="92">
                  <c:v>0.88468216739749206</c:v>
                </c:pt>
                <c:pt idx="93">
                  <c:v>0.8896030238567223</c:v>
                </c:pt>
                <c:pt idx="94">
                  <c:v>0.89444841037808098</c:v>
                </c:pt>
                <c:pt idx="95">
                  <c:v>0.89922062312402362</c:v>
                </c:pt>
                <c:pt idx="96">
                  <c:v>0.90392185433994143</c:v>
                </c:pt>
                <c:pt idx="97">
                  <c:v>0.90855419857080977</c:v>
                </c:pt>
                <c:pt idx="98">
                  <c:v>0.91311965841710174</c:v>
                </c:pt>
                <c:pt idx="99">
                  <c:v>0.91762014987056006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745-4650-A915-60804F101394}"/>
            </c:ext>
          </c:extLst>
        </c:ser>
        <c:ser>
          <c:idx val="9"/>
          <c:order val="3"/>
          <c:tx>
            <c:strRef>
              <c:f>'f1&amp;f2&amp;f3'!$O$1</c:f>
              <c:strCache>
                <c:ptCount val="1"/>
                <c:pt idx="0">
                  <c:v>fpmax(D/a)</c:v>
                </c:pt>
              </c:strCache>
            </c:strRef>
          </c:tx>
          <c:spPr>
            <a:ln w="38100">
              <a:solidFill>
                <a:schemeClr val="accent6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'f1&amp;f2&amp;f3'!$O$2:$O$101</c:f>
              <c:numCache>
                <c:formatCode>General</c:formatCode>
                <c:ptCount val="100"/>
                <c:pt idx="0">
                  <c:v>0.40330204608418863</c:v>
                </c:pt>
                <c:pt idx="1">
                  <c:v>0.40356351369769478</c:v>
                </c:pt>
                <c:pt idx="2">
                  <c:v>0.4061664446412393</c:v>
                </c:pt>
                <c:pt idx="3">
                  <c:v>0.42025191290930947</c:v>
                </c:pt>
                <c:pt idx="4">
                  <c:v>0.43374041102112409</c:v>
                </c:pt>
                <c:pt idx="5">
                  <c:v>0.44668048982828812</c:v>
                </c:pt>
                <c:pt idx="6">
                  <c:v>0.45911500802558419</c:v>
                </c:pt>
                <c:pt idx="7">
                  <c:v>0.47108198859220141</c:v>
                </c:pt>
                <c:pt idx="8">
                  <c:v>0.48261531998014001</c:v>
                </c:pt>
                <c:pt idx="9">
                  <c:v>0.49374533464397424</c:v>
                </c:pt>
                <c:pt idx="10">
                  <c:v>0.50449928979192915</c:v>
                </c:pt>
                <c:pt idx="11">
                  <c:v>0.51490176954252598</c:v>
                </c:pt>
                <c:pt idx="12">
                  <c:v>0.52497502341845459</c:v>
                </c:pt>
                <c:pt idx="13">
                  <c:v>0.53473925290108837</c:v>
                </c:pt>
                <c:pt idx="14">
                  <c:v>0.5442128553252209</c:v>
                </c:pt>
                <c:pt idx="15">
                  <c:v>0.55341263251517214</c:v>
                </c:pt>
                <c:pt idx="16">
                  <c:v>0.56235397010737487</c:v>
                </c:pt>
                <c:pt idx="17">
                  <c:v>0.57105099236693735</c:v>
                </c:pt>
                <c:pt idx="18">
                  <c:v>0.57951669641025416</c:v>
                </c:pt>
                <c:pt idx="19">
                  <c:v>0.58776306903598619</c:v>
                </c:pt>
                <c:pt idx="20">
                  <c:v>0.59580118880042088</c:v>
                </c:pt>
                <c:pt idx="21">
                  <c:v>0.60364131551856959</c:v>
                </c:pt>
                <c:pt idx="22">
                  <c:v>0.61129296900516483</c:v>
                </c:pt>
                <c:pt idx="23">
                  <c:v>0.6187649985715109</c:v>
                </c:pt>
                <c:pt idx="24">
                  <c:v>0.62606564455067859</c:v>
                </c:pt>
                <c:pt idx="25">
                  <c:v>0.63320259292374781</c:v>
                </c:pt>
                <c:pt idx="26">
                  <c:v>0.64018302395508719</c:v>
                </c:pt>
                <c:pt idx="27">
                  <c:v>0.64565920528548137</c:v>
                </c:pt>
                <c:pt idx="28">
                  <c:v>0.6470136556082251</c:v>
                </c:pt>
                <c:pt idx="29">
                  <c:v>0.65370078240037199</c:v>
                </c:pt>
                <c:pt idx="30">
                  <c:v>0.66025031025884662</c:v>
                </c:pt>
                <c:pt idx="31">
                  <c:v>0.66666778786314929</c:v>
                </c:pt>
                <c:pt idx="32">
                  <c:v>0.67295843488948759</c:v>
                </c:pt>
                <c:pt idx="33">
                  <c:v>0.6791271675180004</c:v>
                </c:pt>
                <c:pt idx="34">
                  <c:v>0.68517862151498177</c:v>
                </c:pt>
                <c:pt idx="35">
                  <c:v>0.69111717316160282</c:v>
                </c:pt>
                <c:pt idx="36">
                  <c:v>0.69694695826582398</c:v>
                </c:pt>
                <c:pt idx="37">
                  <c:v>0.70267188946437775</c:v>
                </c:pt>
                <c:pt idx="38">
                  <c:v>0.70829567199611687</c:v>
                </c:pt>
                <c:pt idx="39">
                  <c:v>0.71382181810598244</c:v>
                </c:pt>
                <c:pt idx="40">
                  <c:v>0.71925366021982373</c:v>
                </c:pt>
                <c:pt idx="41">
                  <c:v>0.72459436301382385</c:v>
                </c:pt>
                <c:pt idx="42">
                  <c:v>0.72984693448799287</c:v>
                </c:pt>
                <c:pt idx="43">
                  <c:v>0.73501423614074568</c:v>
                </c:pt>
                <c:pt idx="44">
                  <c:v>0.74009899233073406</c:v>
                </c:pt>
                <c:pt idx="45">
                  <c:v>0.74510379890261569</c:v>
                </c:pt>
                <c:pt idx="46">
                  <c:v>0.75003113114513242</c:v>
                </c:pt>
                <c:pt idx="47">
                  <c:v>0.75488335114257543</c:v>
                </c:pt>
                <c:pt idx="48">
                  <c:v>0.75966271457428947</c:v>
                </c:pt>
                <c:pt idx="49">
                  <c:v>0.76437137701121716</c:v>
                </c:pt>
                <c:pt idx="50">
                  <c:v>0.76901139975347221</c:v>
                </c:pt>
                <c:pt idx="51">
                  <c:v>0.77358475524851622</c:v>
                </c:pt>
                <c:pt idx="52">
                  <c:v>0.77809333212558385</c:v>
                </c:pt>
                <c:pt idx="53">
                  <c:v>0.7825389398785163</c:v>
                </c:pt>
                <c:pt idx="54">
                  <c:v>0.78692331322606401</c:v>
                </c:pt>
                <c:pt idx="55">
                  <c:v>0.79124811617595214</c:v>
                </c:pt>
                <c:pt idx="56">
                  <c:v>0.79551494581654081</c:v>
                </c:pt>
                <c:pt idx="57">
                  <c:v>0.79972533585769523</c:v>
                </c:pt>
                <c:pt idx="58">
                  <c:v>0.81001391899485586</c:v>
                </c:pt>
                <c:pt idx="59">
                  <c:v>0.81998033510755908</c:v>
                </c:pt>
                <c:pt idx="60">
                  <c:v>0.82964414917699625</c:v>
                </c:pt>
                <c:pt idx="61">
                  <c:v>0.83902319633014244</c:v>
                </c:pt>
                <c:pt idx="62">
                  <c:v>0.84813377994384054</c:v>
                </c:pt>
                <c:pt idx="63">
                  <c:v>0.85699084217765797</c:v>
                </c:pt>
                <c:pt idx="64">
                  <c:v>0.86560811141577321</c:v>
                </c:pt>
                <c:pt idx="65">
                  <c:v>0.87399823027113144</c:v>
                </c:pt>
                <c:pt idx="66">
                  <c:v>0.88217286714808285</c:v>
                </c:pt>
                <c:pt idx="67">
                  <c:v>0.89014281383436167</c:v>
                </c:pt>
                <c:pt idx="68">
                  <c:v>0.89791807117061972</c:v>
                </c:pt>
                <c:pt idx="69">
                  <c:v>0.90550792450372797</c:v>
                </c:pt>
                <c:pt idx="70">
                  <c:v>0.91292101035182383</c:v>
                </c:pt>
                <c:pt idx="71">
                  <c:v>0.92016537548150001</c:v>
                </c:pt>
                <c:pt idx="72">
                  <c:v>0.92724852941049807</c:v>
                </c:pt>
                <c:pt idx="73">
                  <c:v>0.93417749119480664</c:v>
                </c:pt>
                <c:pt idx="74">
                  <c:v>0.94095883123094126</c:v>
                </c:pt>
                <c:pt idx="75">
                  <c:v>0.94759870869744633</c:v>
                </c:pt>
                <c:pt idx="76">
                  <c:v>0.95410290517037633</c:v>
                </c:pt>
                <c:pt idx="77">
                  <c:v>0.96047685487253709</c:v>
                </c:pt>
                <c:pt idx="78">
                  <c:v>0.96672567195306869</c:v>
                </c:pt>
                <c:pt idx="79">
                  <c:v>0.9728541751404941</c:v>
                </c:pt>
                <c:pt idx="80">
                  <c:v>0.97886691006697324</c:v>
                </c:pt>
                <c:pt idx="81">
                  <c:v>0.98476816952285795</c:v>
                </c:pt>
                <c:pt idx="82">
                  <c:v>0.99056201186761861</c:v>
                </c:pt>
                <c:pt idx="83">
                  <c:v>0.99625227779492898</c:v>
                </c:pt>
                <c:pt idx="84">
                  <c:v>1.00184260562536</c:v>
                </c:pt>
                <c:pt idx="85">
                  <c:v>1.0073364452791895</c:v>
                </c:pt>
                <c:pt idx="86">
                  <c:v>1.0127370710637087</c:v>
                </c:pt>
                <c:pt idx="87">
                  <c:v>1.0180475933937114</c:v>
                </c:pt>
                <c:pt idx="88">
                  <c:v>1.0232709695502229</c:v>
                </c:pt>
                <c:pt idx="89">
                  <c:v>1.0284100135706404</c:v>
                </c:pt>
                <c:pt idx="90">
                  <c:v>1.0334674053531028</c:v>
                </c:pt>
                <c:pt idx="91">
                  <c:v>1.0384456990488304</c:v>
                </c:pt>
                <c:pt idx="92">
                  <c:v>1.0433473308082362</c:v>
                </c:pt>
                <c:pt idx="93">
                  <c:v>1.0481746259396101</c:v>
                </c:pt>
                <c:pt idx="94">
                  <c:v>1.0529298055330412</c:v>
                </c:pt>
                <c:pt idx="95">
                  <c:v>1.0576149925968075</c:v>
                </c:pt>
                <c:pt idx="96">
                  <c:v>1.0622322177486707</c:v>
                </c:pt>
                <c:pt idx="97">
                  <c:v>1.0667834245002599</c:v>
                </c:pt>
                <c:pt idx="98">
                  <c:v>1.0712704741689714</c:v>
                </c:pt>
                <c:pt idx="99">
                  <c:v>1.0756951504484464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745-4650-A915-60804F101394}"/>
            </c:ext>
          </c:extLst>
        </c:ser>
        <c:ser>
          <c:idx val="10"/>
          <c:order val="4"/>
          <c:tx>
            <c:strRef>
              <c:f>'f1&amp;f2&amp;f3'!$P$1</c:f>
              <c:strCache>
                <c:ptCount val="1"/>
                <c:pt idx="0">
                  <c:v>f7(D/a)</c:v>
                </c:pt>
              </c:strCache>
            </c:strRef>
          </c:tx>
          <c:spPr>
            <a:ln w="38100"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'f1&amp;f2&amp;f3'!$P$2:$P$101</c:f>
              <c:numCache>
                <c:formatCode>General</c:formatCode>
                <c:ptCount val="100"/>
                <c:pt idx="0">
                  <c:v>6.3655611887726508E-5</c:v>
                </c:pt>
                <c:pt idx="1">
                  <c:v>6.3598400015030124E-4</c:v>
                </c:pt>
                <c:pt idx="2">
                  <c:v>6.3033720407869968E-3</c:v>
                </c:pt>
                <c:pt idx="3">
                  <c:v>3.6073640921430845E-2</c:v>
                </c:pt>
                <c:pt idx="4">
                  <c:v>6.3296194214722615E-2</c:v>
                </c:pt>
                <c:pt idx="5">
                  <c:v>8.837292647760657E-2</c:v>
                </c:pt>
                <c:pt idx="6">
                  <c:v>0.11161754889275204</c:v>
                </c:pt>
                <c:pt idx="7">
                  <c:v>0.13327963903268578</c:v>
                </c:pt>
                <c:pt idx="8">
                  <c:v>0.15356101265803526</c:v>
                </c:pt>
                <c:pt idx="9">
                  <c:v>0.17262718328732582</c:v>
                </c:pt>
                <c:pt idx="10">
                  <c:v>0.19061557850424479</c:v>
                </c:pt>
                <c:pt idx="11">
                  <c:v>0.20764155572311385</c:v>
                </c:pt>
                <c:pt idx="12">
                  <c:v>0.22380288883401458</c:v>
                </c:pt>
                <c:pt idx="13">
                  <c:v>0.23918316966564812</c:v>
                </c:pt>
                <c:pt idx="14">
                  <c:v>0.25385442475265002</c:v>
                </c:pt>
                <c:pt idx="15">
                  <c:v>0.26787915508924687</c:v>
                </c:pt>
                <c:pt idx="16">
                  <c:v>0.28131194512399421</c:v>
                </c:pt>
                <c:pt idx="17">
                  <c:v>0.29420074574824723</c:v>
                </c:pt>
                <c:pt idx="18">
                  <c:v>0.30658790746547565</c:v>
                </c:pt>
                <c:pt idx="19">
                  <c:v>0.3185110199326821</c:v>
                </c:pt>
                <c:pt idx="20">
                  <c:v>0.33000359985097932</c:v>
                </c:pt>
                <c:pt idx="21">
                  <c:v>0.34109565893456228</c:v>
                </c:pt>
                <c:pt idx="22">
                  <c:v>0.35181417620258271</c:v>
                </c:pt>
                <c:pt idx="23">
                  <c:v>0.36218349330592797</c:v>
                </c:pt>
                <c:pt idx="24">
                  <c:v>0.37222564746581771</c:v>
                </c:pt>
                <c:pt idx="25">
                  <c:v>0.38196065347849528</c:v>
                </c:pt>
                <c:pt idx="26">
                  <c:v>0.3914067438595023</c:v>
                </c:pt>
                <c:pt idx="27">
                  <c:v>0.39876683791702838</c:v>
                </c:pt>
                <c:pt idx="28">
                  <c:v>0.40058057436950162</c:v>
                </c:pt>
                <c:pt idx="29">
                  <c:v>0.40949740074279489</c:v>
                </c:pt>
                <c:pt idx="30">
                  <c:v>0.41817123132876799</c:v>
                </c:pt>
                <c:pt idx="31">
                  <c:v>0.4266149594814671</c:v>
                </c:pt>
                <c:pt idx="32">
                  <c:v>0.43484047883845928</c:v>
                </c:pt>
                <c:pt idx="33">
                  <c:v>0.44285878407601909</c:v>
                </c:pt>
                <c:pt idx="34">
                  <c:v>0.45068005928253851</c:v>
                </c:pt>
                <c:pt idx="35">
                  <c:v>0.45831375573235739</c:v>
                </c:pt>
                <c:pt idx="36">
                  <c:v>0.46576866054993038</c:v>
                </c:pt>
                <c:pt idx="37">
                  <c:v>0.47305295751549614</c:v>
                </c:pt>
                <c:pt idx="38">
                  <c:v>0.48017428106741145</c:v>
                </c:pt>
                <c:pt idx="39">
                  <c:v>0.48713976439463508</c:v>
                </c:pt>
                <c:pt idx="40">
                  <c:v>0.49395608237887378</c:v>
                </c:pt>
                <c:pt idx="41">
                  <c:v>0.50062949003441071</c:v>
                </c:pt>
                <c:pt idx="42">
                  <c:v>0.50716585700046013</c:v>
                </c:pt>
                <c:pt idx="43">
                  <c:v>0.51357069856272597</c:v>
                </c:pt>
                <c:pt idx="44">
                  <c:v>0.51984920361500897</c:v>
                </c:pt>
                <c:pt idx="45">
                  <c:v>0.52600625991606331</c:v>
                </c:pt>
                <c:pt idx="46">
                  <c:v>0.53204647694971419</c:v>
                </c:pt>
                <c:pt idx="47">
                  <c:v>0.53797420665608542</c:v>
                </c:pt>
                <c:pt idx="48">
                  <c:v>0.54379356226750075</c:v>
                </c:pt>
                <c:pt idx="49">
                  <c:v>0.54950843545326544</c:v>
                </c:pt>
                <c:pt idx="50">
                  <c:v>0.55512251195231543</c:v>
                </c:pt>
                <c:pt idx="51">
                  <c:v>0.56063928585100531</c:v>
                </c:pt>
                <c:pt idx="52">
                  <c:v>0.56606207264454489</c:v>
                </c:pt>
                <c:pt idx="53">
                  <c:v>0.57139402120435412</c:v>
                </c:pt>
                <c:pt idx="54">
                  <c:v>0.57663812475949827</c:v>
                </c:pt>
                <c:pt idx="55">
                  <c:v>0.58179723098809644</c:v>
                </c:pt>
                <c:pt idx="56">
                  <c:v>0.58687405130388537</c:v>
                </c:pt>
                <c:pt idx="57">
                  <c:v>0.59187116941376039</c:v>
                </c:pt>
                <c:pt idx="58">
                  <c:v>0.60403116163363357</c:v>
                </c:pt>
                <c:pt idx="59">
                  <c:v>0.61574366346292075</c:v>
                </c:pt>
                <c:pt idx="60">
                  <c:v>0.62704044471220144</c:v>
                </c:pt>
                <c:pt idx="61">
                  <c:v>0.63795000758267639</c:v>
                </c:pt>
                <c:pt idx="62">
                  <c:v>0.64849801996168754</c:v>
                </c:pt>
                <c:pt idx="63">
                  <c:v>0.65870767919631779</c:v>
                </c:pt>
                <c:pt idx="64">
                  <c:v>0.66860001931560908</c:v>
                </c:pt>
                <c:pt idx="65">
                  <c:v>0.67819417193367137</c:v>
                </c:pt>
                <c:pt idx="66">
                  <c:v>0.68750758896906639</c:v>
                </c:pt>
                <c:pt idx="67">
                  <c:v>0.69655623369612385</c:v>
                </c:pt>
                <c:pt idx="68">
                  <c:v>0.70535474538250387</c:v>
                </c:pt>
                <c:pt idx="69">
                  <c:v>0.71391658177754469</c:v>
                </c:pt>
                <c:pt idx="70">
                  <c:v>0.72225414293366774</c:v>
                </c:pt>
                <c:pt idx="71">
                  <c:v>0.73037887922066291</c:v>
                </c:pt>
                <c:pt idx="72">
                  <c:v>0.73830138589422767</c:v>
                </c:pt>
                <c:pt idx="73">
                  <c:v>0.74603148617855397</c:v>
                </c:pt>
                <c:pt idx="74">
                  <c:v>0.75357830449739294</c:v>
                </c:pt>
                <c:pt idx="75">
                  <c:v>0.76095033122295608</c:v>
                </c:pt>
                <c:pt idx="76">
                  <c:v>0.76815548009497348</c:v>
                </c:pt>
                <c:pt idx="77">
                  <c:v>0.77520113928362178</c:v>
                </c:pt>
                <c:pt idx="78">
                  <c:v>0.782094216922397</c:v>
                </c:pt>
                <c:pt idx="79">
                  <c:v>0.78884118181439822</c:v>
                </c:pt>
                <c:pt idx="80">
                  <c:v>0.79544809991325305</c:v>
                </c:pt>
                <c:pt idx="81">
                  <c:v>0.80192066709431697</c:v>
                </c:pt>
                <c:pt idx="82">
                  <c:v>0.80826423865982322</c:v>
                </c:pt>
                <c:pt idx="83">
                  <c:v>0.81448385596096529</c:v>
                </c:pt>
                <c:pt idx="84">
                  <c:v>0.82058427046850324</c:v>
                </c:pt>
                <c:pt idx="85">
                  <c:v>0.82656996557982154</c:v>
                </c:pt>
                <c:pt idx="86">
                  <c:v>0.83244517641316496</c:v>
                </c:pt>
                <c:pt idx="87">
                  <c:v>0.83821390780795813</c:v>
                </c:pt>
                <c:pt idx="88">
                  <c:v>0.84387995072283939</c:v>
                </c:pt>
                <c:pt idx="89">
                  <c:v>0.84944689719956668</c:v>
                </c:pt>
                <c:pt idx="90">
                  <c:v>0.85491815404072546</c:v>
                </c:pt>
                <c:pt idx="91">
                  <c:v>0.86029695533166162</c:v>
                </c:pt>
                <c:pt idx="92">
                  <c:v>0.86558637392189119</c:v>
                </c:pt>
                <c:pt idx="93">
                  <c:v>0.87078933196804797</c:v>
                </c:pt>
                <c:pt idx="94">
                  <c:v>0.87590861062894287</c:v>
                </c:pt>
                <c:pt idx="95">
                  <c:v>0.88094685899326242</c:v>
                </c:pt>
                <c:pt idx="96">
                  <c:v>0.88590660231166318</c:v>
                </c:pt>
                <c:pt idx="97">
                  <c:v>0.89079024959729558</c:v>
                </c:pt>
                <c:pt idx="98">
                  <c:v>0.89560010065203177</c:v>
                </c:pt>
                <c:pt idx="99">
                  <c:v>0.90033835256969064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745-4650-A915-60804F101394}"/>
            </c:ext>
          </c:extLst>
        </c:ser>
        <c:ser>
          <c:idx val="6"/>
          <c:order val="5"/>
          <c:tx>
            <c:strRef>
              <c:f>実測によるｆの計算!$M$37</c:f>
              <c:strCache>
                <c:ptCount val="1"/>
                <c:pt idx="0">
                  <c:v>LのfLi値Φ9.5pipe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1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実測によるｆの計算!$M$38:$M$49</c:f>
              <c:numCache>
                <c:formatCode>0.0000_);[Red]\(0.0000\)</c:formatCode>
                <c:ptCount val="12"/>
                <c:pt idx="0">
                  <c:v>0.12433975321714699</c:v>
                </c:pt>
                <c:pt idx="1">
                  <c:v>0.14266350632283178</c:v>
                </c:pt>
                <c:pt idx="2">
                  <c:v>0.1734212347502313</c:v>
                </c:pt>
                <c:pt idx="3">
                  <c:v>0.25718696323336188</c:v>
                </c:pt>
                <c:pt idx="4">
                  <c:v>0.23951762988145159</c:v>
                </c:pt>
                <c:pt idx="5">
                  <c:v>0.28663585215321247</c:v>
                </c:pt>
                <c:pt idx="6">
                  <c:v>0.34815130900801156</c:v>
                </c:pt>
                <c:pt idx="7">
                  <c:v>0.38218113620428334</c:v>
                </c:pt>
                <c:pt idx="8">
                  <c:v>0.43518913626001438</c:v>
                </c:pt>
                <c:pt idx="9">
                  <c:v>0.62758854386970508</c:v>
                </c:pt>
                <c:pt idx="10">
                  <c:v>0.5425139758790255</c:v>
                </c:pt>
                <c:pt idx="11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45-4650-A915-60804F101394}"/>
            </c:ext>
          </c:extLst>
        </c:ser>
        <c:ser>
          <c:idx val="7"/>
          <c:order val="6"/>
          <c:tx>
            <c:strRef>
              <c:f>実測によるｆの計算!$P$37</c:f>
              <c:strCache>
                <c:ptCount val="1"/>
                <c:pt idx="0">
                  <c:v>CのfCi値Φ9.5pipe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2">
                    <a:tint val="77000"/>
                    <a:alpha val="95000"/>
                  </a:schemeClr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実測によるｆの計算!$P$38:$P$49</c:f>
              <c:numCache>
                <c:formatCode>0.0000_);[Red]\(0.0000\)</c:formatCode>
                <c:ptCount val="12"/>
                <c:pt idx="0">
                  <c:v>5.5493749869158261E-2</c:v>
                </c:pt>
                <c:pt idx="1">
                  <c:v>9.9290337899536341E-2</c:v>
                </c:pt>
                <c:pt idx="2">
                  <c:v>0.13242780162384379</c:v>
                </c:pt>
                <c:pt idx="3">
                  <c:v>0.19101066776772505</c:v>
                </c:pt>
                <c:pt idx="4">
                  <c:v>0.19186111597684227</c:v>
                </c:pt>
                <c:pt idx="5">
                  <c:v>0.23661325855698867</c:v>
                </c:pt>
                <c:pt idx="6">
                  <c:v>0.30210324346886408</c:v>
                </c:pt>
                <c:pt idx="7">
                  <c:v>0.33363275509754392</c:v>
                </c:pt>
                <c:pt idx="8">
                  <c:v>0.38626753897811739</c:v>
                </c:pt>
                <c:pt idx="9">
                  <c:v>0.59420858588525605</c:v>
                </c:pt>
                <c:pt idx="10">
                  <c:v>0.49851928098564063</c:v>
                </c:pt>
                <c:pt idx="11">
                  <c:v>0.91529325931178362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745-4650-A915-60804F101394}"/>
            </c:ext>
          </c:extLst>
        </c:ser>
        <c:ser>
          <c:idx val="3"/>
          <c:order val="7"/>
          <c:tx>
            <c:strRef>
              <c:f>実測によるｆの計算!$M$27</c:f>
              <c:strCache>
                <c:ptCount val="1"/>
                <c:pt idx="0">
                  <c:v>LのfLi値Φ8Solid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実測によるｆの計算!$M$28:$M$36</c:f>
              <c:numCache>
                <c:formatCode>0.0000_);[Red]\(0.0000\)</c:formatCode>
                <c:ptCount val="9"/>
                <c:pt idx="0">
                  <c:v>0.159954657404973</c:v>
                </c:pt>
                <c:pt idx="1">
                  <c:v>0.21034037448753951</c:v>
                </c:pt>
                <c:pt idx="2">
                  <c:v>0.31351112851374707</c:v>
                </c:pt>
                <c:pt idx="3">
                  <c:v>0.34390251342069195</c:v>
                </c:pt>
                <c:pt idx="4">
                  <c:v>0.42148052226210381</c:v>
                </c:pt>
                <c:pt idx="5">
                  <c:v>0.43027802841937735</c:v>
                </c:pt>
                <c:pt idx="6">
                  <c:v>0.43987530786367579</c:v>
                </c:pt>
                <c:pt idx="7">
                  <c:v>0.50305739753864009</c:v>
                </c:pt>
                <c:pt idx="8">
                  <c:v>0.70779935901700552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745-4650-A915-60804F101394}"/>
            </c:ext>
          </c:extLst>
        </c:ser>
        <c:ser>
          <c:idx val="4"/>
          <c:order val="8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745-4650-A915-60804F101394}"/>
            </c:ext>
          </c:extLst>
        </c:ser>
        <c:ser>
          <c:idx val="0"/>
          <c:order val="9"/>
          <c:tx>
            <c:strRef>
              <c:f>実測によるｆの計算!$M$11</c:f>
              <c:strCache>
                <c:ptCount val="1"/>
                <c:pt idx="0">
                  <c:v>LのfLi値Φ5Solid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実測によるｆの計算!$M$12:$M$26</c:f>
              <c:numCache>
                <c:formatCode>0.0000_);[Red]\(0.0000\)</c:formatCode>
                <c:ptCount val="15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745-4650-A915-60804F101394}"/>
            </c:ext>
          </c:extLst>
        </c:ser>
        <c:ser>
          <c:idx val="1"/>
          <c:order val="10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745-4650-A915-60804F10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ax val="8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ajorUnit val="1"/>
        <c:minorUnit val="1"/>
      </c:valAx>
      <c:valAx>
        <c:axId val="1745374848"/>
        <c:scaling>
          <c:orientation val="minMax"/>
          <c:max val="0.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Function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  <c:spPr>
        <a:solidFill>
          <a:schemeClr val="accent3">
            <a:lumMod val="20000"/>
            <a:lumOff val="80000"/>
          </a:schemeClr>
        </a:solidFill>
      </c:spPr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38945480804"/>
          <c:y val="0.21073719615572636"/>
          <c:w val="0.78805930716051553"/>
          <c:h val="0.58970199338485374"/>
        </c:manualLayout>
      </c:layout>
      <c:scatterChart>
        <c:scatterStyle val="lineMarker"/>
        <c:varyColors val="0"/>
        <c:ser>
          <c:idx val="0"/>
          <c:order val="0"/>
          <c:tx>
            <c:strRef>
              <c:f>式!$G$1</c:f>
              <c:strCache>
                <c:ptCount val="1"/>
                <c:pt idx="0">
                  <c:v>fi-experiment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式!$E$2:$E$40</c:f>
              <c:numCache>
                <c:formatCode>General</c:formatCode>
                <c:ptCount val="39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  <c:pt idx="15">
                  <c:v>2.0422360248447204</c:v>
                </c:pt>
                <c:pt idx="16">
                  <c:v>2.1242236024844718</c:v>
                </c:pt>
                <c:pt idx="17">
                  <c:v>2.2484472049689441</c:v>
                </c:pt>
                <c:pt idx="18">
                  <c:v>2.4670807453416148</c:v>
                </c:pt>
                <c:pt idx="19">
                  <c:v>2.7403726708074534</c:v>
                </c:pt>
                <c:pt idx="20">
                  <c:v>3.1925465838509317</c:v>
                </c:pt>
                <c:pt idx="21">
                  <c:v>3.4906832298136643</c:v>
                </c:pt>
                <c:pt idx="22">
                  <c:v>4.0248447204968949</c:v>
                </c:pt>
                <c:pt idx="23">
                  <c:v>7.2173913043478253</c:v>
                </c:pt>
                <c:pt idx="24">
                  <c:v>2.0380549682875264</c:v>
                </c:pt>
                <c:pt idx="25">
                  <c:v>2.1057082452431288</c:v>
                </c:pt>
                <c:pt idx="26">
                  <c:v>2.2156448202959829</c:v>
                </c:pt>
                <c:pt idx="27">
                  <c:v>2.3974630021141645</c:v>
                </c:pt>
                <c:pt idx="28">
                  <c:v>2.3932346723044398</c:v>
                </c:pt>
                <c:pt idx="29">
                  <c:v>2.6300211416490487</c:v>
                </c:pt>
                <c:pt idx="30">
                  <c:v>3.0211416490486256</c:v>
                </c:pt>
                <c:pt idx="31">
                  <c:v>3.2684989429175473</c:v>
                </c:pt>
                <c:pt idx="32">
                  <c:v>3.7293868921775895</c:v>
                </c:pt>
                <c:pt idx="33">
                  <c:v>6.4397463002114161</c:v>
                </c:pt>
                <c:pt idx="34">
                  <c:v>4.9978858350951372</c:v>
                </c:pt>
                <c:pt idx="35">
                  <c:v>17.010570824524311</c:v>
                </c:pt>
              </c:numCache>
            </c:numRef>
          </c:xVal>
          <c:yVal>
            <c:numRef>
              <c:f>式!$G$2:$G$40</c:f>
              <c:numCache>
                <c:formatCode>General</c:formatCode>
                <c:ptCount val="39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  <c:pt idx="15">
                  <c:v>0.159954657404973</c:v>
                </c:pt>
                <c:pt idx="16">
                  <c:v>0.21034037448753951</c:v>
                </c:pt>
                <c:pt idx="17">
                  <c:v>0.31351112851374707</c:v>
                </c:pt>
                <c:pt idx="18">
                  <c:v>0.34390251342069195</c:v>
                </c:pt>
                <c:pt idx="19">
                  <c:v>0.42148052226210381</c:v>
                </c:pt>
                <c:pt idx="20">
                  <c:v>0.43027802841937735</c:v>
                </c:pt>
                <c:pt idx="21">
                  <c:v>0.43987530786367579</c:v>
                </c:pt>
                <c:pt idx="22">
                  <c:v>0.50305739753864009</c:v>
                </c:pt>
                <c:pt idx="23">
                  <c:v>0.70779935901700552</c:v>
                </c:pt>
                <c:pt idx="24">
                  <c:v>0.12433975321714699</c:v>
                </c:pt>
                <c:pt idx="25">
                  <c:v>0.14266350632283178</c:v>
                </c:pt>
                <c:pt idx="26">
                  <c:v>0.1734212347502313</c:v>
                </c:pt>
                <c:pt idx="27">
                  <c:v>0.25718696323336188</c:v>
                </c:pt>
                <c:pt idx="28">
                  <c:v>0.23951762988145159</c:v>
                </c:pt>
                <c:pt idx="29">
                  <c:v>0.28663585215321247</c:v>
                </c:pt>
                <c:pt idx="30">
                  <c:v>0.34815130900801156</c:v>
                </c:pt>
                <c:pt idx="31">
                  <c:v>0.38218113620428334</c:v>
                </c:pt>
                <c:pt idx="32">
                  <c:v>0.43518913626001438</c:v>
                </c:pt>
                <c:pt idx="33">
                  <c:v>0.62758854386970508</c:v>
                </c:pt>
                <c:pt idx="34">
                  <c:v>0.5425139758790255</c:v>
                </c:pt>
                <c:pt idx="35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A3-4959-B756-42897603F0BB}"/>
            </c:ext>
          </c:extLst>
        </c:ser>
        <c:ser>
          <c:idx val="1"/>
          <c:order val="1"/>
          <c:tx>
            <c:strRef>
              <c:f>式!$H$1</c:f>
              <c:strCache>
                <c:ptCount val="1"/>
                <c:pt idx="0">
                  <c:v>f3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式!$E$2:$E$40</c:f>
              <c:numCache>
                <c:formatCode>General</c:formatCode>
                <c:ptCount val="39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  <c:pt idx="15">
                  <c:v>2.0422360248447204</c:v>
                </c:pt>
                <c:pt idx="16">
                  <c:v>2.1242236024844718</c:v>
                </c:pt>
                <c:pt idx="17">
                  <c:v>2.2484472049689441</c:v>
                </c:pt>
                <c:pt idx="18">
                  <c:v>2.4670807453416148</c:v>
                </c:pt>
                <c:pt idx="19">
                  <c:v>2.7403726708074534</c:v>
                </c:pt>
                <c:pt idx="20">
                  <c:v>3.1925465838509317</c:v>
                </c:pt>
                <c:pt idx="21">
                  <c:v>3.4906832298136643</c:v>
                </c:pt>
                <c:pt idx="22">
                  <c:v>4.0248447204968949</c:v>
                </c:pt>
                <c:pt idx="23">
                  <c:v>7.2173913043478253</c:v>
                </c:pt>
                <c:pt idx="24">
                  <c:v>2.0380549682875264</c:v>
                </c:pt>
                <c:pt idx="25">
                  <c:v>2.1057082452431288</c:v>
                </c:pt>
                <c:pt idx="26">
                  <c:v>2.2156448202959829</c:v>
                </c:pt>
                <c:pt idx="27">
                  <c:v>2.3974630021141645</c:v>
                </c:pt>
                <c:pt idx="28">
                  <c:v>2.3932346723044398</c:v>
                </c:pt>
                <c:pt idx="29">
                  <c:v>2.6300211416490487</c:v>
                </c:pt>
                <c:pt idx="30">
                  <c:v>3.0211416490486256</c:v>
                </c:pt>
                <c:pt idx="31">
                  <c:v>3.2684989429175473</c:v>
                </c:pt>
                <c:pt idx="32">
                  <c:v>3.7293868921775895</c:v>
                </c:pt>
                <c:pt idx="33">
                  <c:v>6.4397463002114161</c:v>
                </c:pt>
                <c:pt idx="34">
                  <c:v>4.9978858350951372</c:v>
                </c:pt>
                <c:pt idx="35">
                  <c:v>17.010570824524311</c:v>
                </c:pt>
              </c:numCache>
            </c:numRef>
          </c:xVal>
          <c:yVal>
            <c:numRef>
              <c:f>式!$H$2:$H$40</c:f>
              <c:numCache>
                <c:formatCode>General</c:formatCode>
                <c:ptCount val="39"/>
                <c:pt idx="0">
                  <c:v>4.4978386782317921E-2</c:v>
                </c:pt>
                <c:pt idx="1">
                  <c:v>7.2429465646101088E-2</c:v>
                </c:pt>
                <c:pt idx="2">
                  <c:v>7.5151205089332013E-2</c:v>
                </c:pt>
                <c:pt idx="3">
                  <c:v>0.12332721670413642</c:v>
                </c:pt>
                <c:pt idx="4">
                  <c:v>0.14119216056806877</c:v>
                </c:pt>
                <c:pt idx="5">
                  <c:v>0.1544206253793125</c:v>
                </c:pt>
                <c:pt idx="6">
                  <c:v>0.20745187412557428</c:v>
                </c:pt>
                <c:pt idx="7">
                  <c:v>0.22483347492608696</c:v>
                </c:pt>
                <c:pt idx="8">
                  <c:v>0.268041794037439</c:v>
                </c:pt>
                <c:pt idx="9">
                  <c:v>0.3322387324179103</c:v>
                </c:pt>
                <c:pt idx="10">
                  <c:v>0.37886318943571762</c:v>
                </c:pt>
                <c:pt idx="11">
                  <c:v>0.4117496427568475</c:v>
                </c:pt>
                <c:pt idx="12">
                  <c:v>0.45372430491325361</c:v>
                </c:pt>
                <c:pt idx="13">
                  <c:v>0.51755787941018128</c:v>
                </c:pt>
                <c:pt idx="14">
                  <c:v>0.74243531243752592</c:v>
                </c:pt>
                <c:pt idx="15">
                  <c:v>6.5302574185403861E-2</c:v>
                </c:pt>
                <c:pt idx="16">
                  <c:v>0.11161677081828929</c:v>
                </c:pt>
                <c:pt idx="17">
                  <c:v>0.15706173927209169</c:v>
                </c:pt>
                <c:pt idx="18">
                  <c:v>0.21351787205425854</c:v>
                </c:pt>
                <c:pt idx="19">
                  <c:v>0.26607509556818093</c:v>
                </c:pt>
                <c:pt idx="20">
                  <c:v>0.33230865866935755</c:v>
                </c:pt>
                <c:pt idx="21">
                  <c:v>0.36782625077568537</c:v>
                </c:pt>
                <c:pt idx="22">
                  <c:v>0.42147425878841055</c:v>
                </c:pt>
                <c:pt idx="23">
                  <c:v>0.62284289315396624</c:v>
                </c:pt>
                <c:pt idx="24">
                  <c:v>6.1996842515174552E-2</c:v>
                </c:pt>
                <c:pt idx="25">
                  <c:v>0.10304097859675364</c:v>
                </c:pt>
                <c:pt idx="26">
                  <c:v>0.14651845892152873</c:v>
                </c:pt>
                <c:pt idx="27">
                  <c:v>0.197494366647747</c:v>
                </c:pt>
                <c:pt idx="28">
                  <c:v>0.19647334786111484</c:v>
                </c:pt>
                <c:pt idx="29">
                  <c:v>0.24645271717525552</c:v>
                </c:pt>
                <c:pt idx="30">
                  <c:v>0.30933963591946301</c:v>
                </c:pt>
                <c:pt idx="31">
                  <c:v>0.34183962023107994</c:v>
                </c:pt>
                <c:pt idx="32">
                  <c:v>0.39313026588511724</c:v>
                </c:pt>
                <c:pt idx="33">
                  <c:v>0.58487958354733449</c:v>
                </c:pt>
                <c:pt idx="34">
                  <c:v>0.49858079799754906</c:v>
                </c:pt>
                <c:pt idx="35">
                  <c:v>0.90093188834270033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A3-4959-B756-42897603F0BB}"/>
            </c:ext>
          </c:extLst>
        </c:ser>
        <c:ser>
          <c:idx val="2"/>
          <c:order val="2"/>
          <c:tx>
            <c:strRef>
              <c:f>式!$J$1</c:f>
              <c:strCache>
                <c:ptCount val="1"/>
                <c:pt idx="0">
                  <c:v>f3+Δf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12700">
                <a:solidFill>
                  <a:schemeClr val="accent3"/>
                </a:solidFill>
              </a:ln>
              <a:effectLst/>
            </c:spPr>
          </c:marker>
          <c:xVal>
            <c:numRef>
              <c:f>式!$E$2:$E$40</c:f>
              <c:numCache>
                <c:formatCode>General</c:formatCode>
                <c:ptCount val="39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  <c:pt idx="15">
                  <c:v>2.0422360248447204</c:v>
                </c:pt>
                <c:pt idx="16">
                  <c:v>2.1242236024844718</c:v>
                </c:pt>
                <c:pt idx="17">
                  <c:v>2.2484472049689441</c:v>
                </c:pt>
                <c:pt idx="18">
                  <c:v>2.4670807453416148</c:v>
                </c:pt>
                <c:pt idx="19">
                  <c:v>2.7403726708074534</c:v>
                </c:pt>
                <c:pt idx="20">
                  <c:v>3.1925465838509317</c:v>
                </c:pt>
                <c:pt idx="21">
                  <c:v>3.4906832298136643</c:v>
                </c:pt>
                <c:pt idx="22">
                  <c:v>4.0248447204968949</c:v>
                </c:pt>
                <c:pt idx="23">
                  <c:v>7.2173913043478253</c:v>
                </c:pt>
                <c:pt idx="24">
                  <c:v>2.0380549682875264</c:v>
                </c:pt>
                <c:pt idx="25">
                  <c:v>2.1057082452431288</c:v>
                </c:pt>
                <c:pt idx="26">
                  <c:v>2.2156448202959829</c:v>
                </c:pt>
                <c:pt idx="27">
                  <c:v>2.3974630021141645</c:v>
                </c:pt>
                <c:pt idx="28">
                  <c:v>2.3932346723044398</c:v>
                </c:pt>
                <c:pt idx="29">
                  <c:v>2.6300211416490487</c:v>
                </c:pt>
                <c:pt idx="30">
                  <c:v>3.0211416490486256</c:v>
                </c:pt>
                <c:pt idx="31">
                  <c:v>3.2684989429175473</c:v>
                </c:pt>
                <c:pt idx="32">
                  <c:v>3.7293868921775895</c:v>
                </c:pt>
                <c:pt idx="33">
                  <c:v>6.4397463002114161</c:v>
                </c:pt>
                <c:pt idx="34">
                  <c:v>4.9978858350951372</c:v>
                </c:pt>
                <c:pt idx="35">
                  <c:v>17.010570824524311</c:v>
                </c:pt>
              </c:numCache>
            </c:numRef>
          </c:xVal>
          <c:yVal>
            <c:numRef>
              <c:f>式!$J$2:$J$40</c:f>
              <c:numCache>
                <c:formatCode>General</c:formatCode>
                <c:ptCount val="39"/>
                <c:pt idx="0">
                  <c:v>0.13999507948330014</c:v>
                </c:pt>
                <c:pt idx="1">
                  <c:v>0.16668905724774102</c:v>
                </c:pt>
                <c:pt idx="2">
                  <c:v>0.16931658421346013</c:v>
                </c:pt>
                <c:pt idx="3">
                  <c:v>0.21525953069695847</c:v>
                </c:pt>
                <c:pt idx="4">
                  <c:v>0.23202787952231727</c:v>
                </c:pt>
                <c:pt idx="5">
                  <c:v>0.24435251382845238</c:v>
                </c:pt>
                <c:pt idx="6">
                  <c:v>0.292997732619312</c:v>
                </c:pt>
                <c:pt idx="7">
                  <c:v>0.3086854119285361</c:v>
                </c:pt>
                <c:pt idx="8">
                  <c:v>0.34716866998227391</c:v>
                </c:pt>
                <c:pt idx="9">
                  <c:v>0.40312328890866711</c:v>
                </c:pt>
                <c:pt idx="10">
                  <c:v>0.44300218850943812</c:v>
                </c:pt>
                <c:pt idx="11">
                  <c:v>0.47083910406231727</c:v>
                </c:pt>
                <c:pt idx="12">
                  <c:v>0.5061319557396825</c:v>
                </c:pt>
                <c:pt idx="13">
                  <c:v>0.55961600435544423</c:v>
                </c:pt>
                <c:pt idx="14">
                  <c:v>0.75412903995942993</c:v>
                </c:pt>
                <c:pt idx="15">
                  <c:v>0.1597925339138771</c:v>
                </c:pt>
                <c:pt idx="16">
                  <c:v>0.20418969358690403</c:v>
                </c:pt>
                <c:pt idx="17">
                  <c:v>0.24680390984122252</c:v>
                </c:pt>
                <c:pt idx="18">
                  <c:v>0.29848652524420427</c:v>
                </c:pt>
                <c:pt idx="19">
                  <c:v>0.34543231469396823</c:v>
                </c:pt>
                <c:pt idx="20">
                  <c:v>0.4031835297334021</c:v>
                </c:pt>
                <c:pt idx="21">
                  <c:v>0.43361058849087247</c:v>
                </c:pt>
                <c:pt idx="22">
                  <c:v>0.47903503738842235</c:v>
                </c:pt>
                <c:pt idx="23">
                  <c:v>0.64875485638099872</c:v>
                </c:pt>
                <c:pt idx="24">
                  <c:v>0.15658562084684957</c:v>
                </c:pt>
                <c:pt idx="25">
                  <c:v>0.19604339982214794</c:v>
                </c:pt>
                <c:pt idx="26">
                  <c:v>0.23699959462682496</c:v>
                </c:pt>
                <c:pt idx="27">
                  <c:v>0.28395479540730251</c:v>
                </c:pt>
                <c:pt idx="28">
                  <c:v>0.28302522074621683</c:v>
                </c:pt>
                <c:pt idx="29">
                  <c:v>0.32802971259881408</c:v>
                </c:pt>
                <c:pt idx="30">
                  <c:v>0.38331759337024246</c:v>
                </c:pt>
                <c:pt idx="31">
                  <c:v>0.41138140927474276</c:v>
                </c:pt>
                <c:pt idx="32">
                  <c:v>0.4551037033812696</c:v>
                </c:pt>
                <c:pt idx="33">
                  <c:v>0.61635214224661272</c:v>
                </c:pt>
                <c:pt idx="34">
                  <c:v>0.54371232866134611</c:v>
                </c:pt>
                <c:pt idx="35">
                  <c:v>0.90317174054522809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A3-4959-B756-42897603F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3972911"/>
        <c:axId val="2003977487"/>
      </c:scatterChart>
      <c:valAx>
        <c:axId val="2003972911"/>
        <c:scaling>
          <c:orientation val="minMax"/>
          <c:max val="18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D/a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3977487"/>
        <c:crosses val="autoZero"/>
        <c:crossBetween val="midCat"/>
        <c:majorUnit val="2"/>
      </c:valAx>
      <c:valAx>
        <c:axId val="2003977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Value of Function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3972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655199961996499"/>
          <c:y val="0.53090351091603138"/>
          <c:w val="0.35479699902453327"/>
          <c:h val="0.23841861862018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77385187257683"/>
          <c:y val="0.19765650400966314"/>
          <c:w val="0.68355010192253884"/>
          <c:h val="0.55306178423198826"/>
        </c:manualLayout>
      </c:layout>
      <c:scatterChart>
        <c:scatterStyle val="lineMarker"/>
        <c:varyColors val="0"/>
        <c:ser>
          <c:idx val="0"/>
          <c:order val="0"/>
          <c:tx>
            <c:strRef>
              <c:f>式!$I$1</c:f>
              <c:strCache>
                <c:ptCount val="1"/>
                <c:pt idx="0">
                  <c:v>Δf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式!$E$2:$E$37</c:f>
              <c:numCache>
                <c:formatCode>General</c:formatCode>
                <c:ptCount val="36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  <c:pt idx="15">
                  <c:v>2.0422360248447204</c:v>
                </c:pt>
                <c:pt idx="16">
                  <c:v>2.1242236024844718</c:v>
                </c:pt>
                <c:pt idx="17">
                  <c:v>2.2484472049689441</c:v>
                </c:pt>
                <c:pt idx="18">
                  <c:v>2.4670807453416148</c:v>
                </c:pt>
                <c:pt idx="19">
                  <c:v>2.7403726708074534</c:v>
                </c:pt>
                <c:pt idx="20">
                  <c:v>3.1925465838509317</c:v>
                </c:pt>
                <c:pt idx="21">
                  <c:v>3.4906832298136643</c:v>
                </c:pt>
                <c:pt idx="22">
                  <c:v>4.0248447204968949</c:v>
                </c:pt>
                <c:pt idx="23">
                  <c:v>7.2173913043478253</c:v>
                </c:pt>
                <c:pt idx="24">
                  <c:v>2.0380549682875264</c:v>
                </c:pt>
                <c:pt idx="25">
                  <c:v>2.1057082452431288</c:v>
                </c:pt>
                <c:pt idx="26">
                  <c:v>2.2156448202959829</c:v>
                </c:pt>
                <c:pt idx="27">
                  <c:v>2.3974630021141645</c:v>
                </c:pt>
                <c:pt idx="28">
                  <c:v>2.3932346723044398</c:v>
                </c:pt>
                <c:pt idx="29">
                  <c:v>2.6300211416490487</c:v>
                </c:pt>
                <c:pt idx="30">
                  <c:v>3.0211416490486256</c:v>
                </c:pt>
                <c:pt idx="31">
                  <c:v>3.2684989429175473</c:v>
                </c:pt>
                <c:pt idx="32">
                  <c:v>3.7293868921775895</c:v>
                </c:pt>
                <c:pt idx="33">
                  <c:v>6.4397463002114161</c:v>
                </c:pt>
                <c:pt idx="34">
                  <c:v>4.9978858350951372</c:v>
                </c:pt>
                <c:pt idx="35">
                  <c:v>17.010570824524311</c:v>
                </c:pt>
              </c:numCache>
            </c:numRef>
          </c:xVal>
          <c:yVal>
            <c:numRef>
              <c:f>式!$I$2:$I$37</c:f>
              <c:numCache>
                <c:formatCode>General</c:formatCode>
                <c:ptCount val="36"/>
                <c:pt idx="0">
                  <c:v>9.5016692700982217E-2</c:v>
                </c:pt>
                <c:pt idx="1">
                  <c:v>9.425959160163995E-2</c:v>
                </c:pt>
                <c:pt idx="2">
                  <c:v>9.4165379124128118E-2</c:v>
                </c:pt>
                <c:pt idx="3">
                  <c:v>9.1932313992822035E-2</c:v>
                </c:pt>
                <c:pt idx="4">
                  <c:v>9.0835718954248496E-2</c:v>
                </c:pt>
                <c:pt idx="5">
                  <c:v>8.993188844913988E-2</c:v>
                </c:pt>
                <c:pt idx="6">
                  <c:v>8.5545858493737734E-2</c:v>
                </c:pt>
                <c:pt idx="7">
                  <c:v>8.385193700244914E-2</c:v>
                </c:pt>
                <c:pt idx="8">
                  <c:v>7.912687594483489E-2</c:v>
                </c:pt>
                <c:pt idx="9">
                  <c:v>7.0884556490756812E-2</c:v>
                </c:pt>
                <c:pt idx="10">
                  <c:v>6.4138999073720518E-2</c:v>
                </c:pt>
                <c:pt idx="11">
                  <c:v>5.9089461305469791E-2</c:v>
                </c:pt>
                <c:pt idx="12">
                  <c:v>5.2407650826428849E-2</c:v>
                </c:pt>
                <c:pt idx="13">
                  <c:v>4.2058124945262981E-2</c:v>
                </c:pt>
                <c:pt idx="14">
                  <c:v>1.1693727521904059E-2</c:v>
                </c:pt>
                <c:pt idx="15">
                  <c:v>9.4489959728473225E-2</c:v>
                </c:pt>
                <c:pt idx="16">
                  <c:v>9.2572922768614729E-2</c:v>
                </c:pt>
                <c:pt idx="17">
                  <c:v>8.9742170569130822E-2</c:v>
                </c:pt>
                <c:pt idx="18">
                  <c:v>8.4968653189945703E-2</c:v>
                </c:pt>
                <c:pt idx="19">
                  <c:v>7.935721912578729E-2</c:v>
                </c:pt>
                <c:pt idx="20">
                  <c:v>7.087487106404454E-2</c:v>
                </c:pt>
                <c:pt idx="21">
                  <c:v>6.5784337715187116E-2</c:v>
                </c:pt>
                <c:pt idx="22">
                  <c:v>5.7560778600011804E-2</c:v>
                </c:pt>
                <c:pt idx="23">
                  <c:v>2.5911963227032445E-2</c:v>
                </c:pt>
                <c:pt idx="24">
                  <c:v>9.4588778331675019E-2</c:v>
                </c:pt>
                <c:pt idx="25">
                  <c:v>9.3002421225394302E-2</c:v>
                </c:pt>
                <c:pt idx="26">
                  <c:v>9.0481135705296215E-2</c:v>
                </c:pt>
                <c:pt idx="27">
                  <c:v>8.6460428759555522E-2</c:v>
                </c:pt>
                <c:pt idx="28">
                  <c:v>8.6551872885102021E-2</c:v>
                </c:pt>
                <c:pt idx="29">
                  <c:v>8.1576995423558563E-2</c:v>
                </c:pt>
                <c:pt idx="30">
                  <c:v>7.3977957450779466E-2</c:v>
                </c:pt>
                <c:pt idx="31">
                  <c:v>6.9541789043662788E-2</c:v>
                </c:pt>
                <c:pt idx="32">
                  <c:v>6.1973437496152362E-2</c:v>
                </c:pt>
                <c:pt idx="33">
                  <c:v>3.1472558699278202E-2</c:v>
                </c:pt>
                <c:pt idx="34">
                  <c:v>4.5131530663797041E-2</c:v>
                </c:pt>
                <c:pt idx="35">
                  <c:v>2.2398522025277828E-3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75-4B44-A8E8-E3964A198A1B}"/>
            </c:ext>
          </c:extLst>
        </c:ser>
        <c:ser>
          <c:idx val="1"/>
          <c:order val="1"/>
          <c:tx>
            <c:strRef>
              <c:f>式!$K$1</c:f>
              <c:strCache>
                <c:ptCount val="1"/>
                <c:pt idx="0">
                  <c:v>fi-experiment-f3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式!$E$2:$E$37</c:f>
              <c:numCache>
                <c:formatCode>General</c:formatCode>
                <c:ptCount val="36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  <c:pt idx="15">
                  <c:v>2.0422360248447204</c:v>
                </c:pt>
                <c:pt idx="16">
                  <c:v>2.1242236024844718</c:v>
                </c:pt>
                <c:pt idx="17">
                  <c:v>2.2484472049689441</c:v>
                </c:pt>
                <c:pt idx="18">
                  <c:v>2.4670807453416148</c:v>
                </c:pt>
                <c:pt idx="19">
                  <c:v>2.7403726708074534</c:v>
                </c:pt>
                <c:pt idx="20">
                  <c:v>3.1925465838509317</c:v>
                </c:pt>
                <c:pt idx="21">
                  <c:v>3.4906832298136643</c:v>
                </c:pt>
                <c:pt idx="22">
                  <c:v>4.0248447204968949</c:v>
                </c:pt>
                <c:pt idx="23">
                  <c:v>7.2173913043478253</c:v>
                </c:pt>
                <c:pt idx="24">
                  <c:v>2.0380549682875264</c:v>
                </c:pt>
                <c:pt idx="25">
                  <c:v>2.1057082452431288</c:v>
                </c:pt>
                <c:pt idx="26">
                  <c:v>2.2156448202959829</c:v>
                </c:pt>
                <c:pt idx="27">
                  <c:v>2.3974630021141645</c:v>
                </c:pt>
                <c:pt idx="28">
                  <c:v>2.3932346723044398</c:v>
                </c:pt>
                <c:pt idx="29">
                  <c:v>2.6300211416490487</c:v>
                </c:pt>
                <c:pt idx="30">
                  <c:v>3.0211416490486256</c:v>
                </c:pt>
                <c:pt idx="31">
                  <c:v>3.2684989429175473</c:v>
                </c:pt>
                <c:pt idx="32">
                  <c:v>3.7293868921775895</c:v>
                </c:pt>
                <c:pt idx="33">
                  <c:v>6.4397463002114161</c:v>
                </c:pt>
                <c:pt idx="34">
                  <c:v>4.9978858350951372</c:v>
                </c:pt>
                <c:pt idx="35">
                  <c:v>17.010570824524311</c:v>
                </c:pt>
              </c:numCache>
            </c:numRef>
          </c:xVal>
          <c:yVal>
            <c:numRef>
              <c:f>式!$K$2:$K$37</c:f>
              <c:numCache>
                <c:formatCode>General</c:formatCode>
                <c:ptCount val="36"/>
                <c:pt idx="0">
                  <c:v>8.8023910849917147E-2</c:v>
                </c:pt>
                <c:pt idx="1">
                  <c:v>4.5936980833578916E-2</c:v>
                </c:pt>
                <c:pt idx="2">
                  <c:v>0.11279551736151125</c:v>
                </c:pt>
                <c:pt idx="3">
                  <c:v>0.16219184676374032</c:v>
                </c:pt>
                <c:pt idx="4">
                  <c:v>8.7542999521042608E-2</c:v>
                </c:pt>
                <c:pt idx="5">
                  <c:v>0.15109277026418594</c:v>
                </c:pt>
                <c:pt idx="6">
                  <c:v>5.9672403740730656E-2</c:v>
                </c:pt>
                <c:pt idx="7">
                  <c:v>7.8280600856336868E-2</c:v>
                </c:pt>
                <c:pt idx="8">
                  <c:v>7.2661626235153487E-2</c:v>
                </c:pt>
                <c:pt idx="9">
                  <c:v>7.4046097390721211E-2</c:v>
                </c:pt>
                <c:pt idx="10">
                  <c:v>0.1305923943991214</c:v>
                </c:pt>
                <c:pt idx="11">
                  <c:v>7.2113195893195869E-2</c:v>
                </c:pt>
                <c:pt idx="12">
                  <c:v>7.0926971375057934E-2</c:v>
                </c:pt>
                <c:pt idx="13">
                  <c:v>0.13825621595020798</c:v>
                </c:pt>
                <c:pt idx="14">
                  <c:v>3.3344775976593244E-2</c:v>
                </c:pt>
                <c:pt idx="15">
                  <c:v>9.4652083219569139E-2</c:v>
                </c:pt>
                <c:pt idx="16">
                  <c:v>9.8723603669250218E-2</c:v>
                </c:pt>
                <c:pt idx="17">
                  <c:v>0.15644938924165538</c:v>
                </c:pt>
                <c:pt idx="18">
                  <c:v>0.13038464136643341</c:v>
                </c:pt>
                <c:pt idx="19">
                  <c:v>0.15540542669392288</c:v>
                </c:pt>
                <c:pt idx="20">
                  <c:v>9.7969369750019797E-2</c:v>
                </c:pt>
                <c:pt idx="21">
                  <c:v>7.204905708799042E-2</c:v>
                </c:pt>
                <c:pt idx="22">
                  <c:v>8.1583138750229545E-2</c:v>
                </c:pt>
                <c:pt idx="23">
                  <c:v>8.4956465863039288E-2</c:v>
                </c:pt>
                <c:pt idx="24">
                  <c:v>6.234291070197244E-2</c:v>
                </c:pt>
                <c:pt idx="25">
                  <c:v>3.9622527726078147E-2</c:v>
                </c:pt>
                <c:pt idx="26">
                  <c:v>2.6902775828702569E-2</c:v>
                </c:pt>
                <c:pt idx="27">
                  <c:v>5.9692596585614877E-2</c:v>
                </c:pt>
                <c:pt idx="28">
                  <c:v>4.3044282020336749E-2</c:v>
                </c:pt>
                <c:pt idx="29">
                  <c:v>4.0183134977956947E-2</c:v>
                </c:pt>
                <c:pt idx="30">
                  <c:v>3.8811673088548548E-2</c:v>
                </c:pt>
                <c:pt idx="31">
                  <c:v>4.0341515973203401E-2</c:v>
                </c:pt>
                <c:pt idx="32">
                  <c:v>4.2058870374897139E-2</c:v>
                </c:pt>
                <c:pt idx="33">
                  <c:v>4.2708960322370593E-2</c:v>
                </c:pt>
                <c:pt idx="34">
                  <c:v>4.3933177881476437E-2</c:v>
                </c:pt>
                <c:pt idx="35">
                  <c:v>7.4807964535016258E-2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75-4B44-A8E8-E3964A198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592096"/>
        <c:axId val="537598752"/>
      </c:scatterChart>
      <c:valAx>
        <c:axId val="537592096"/>
        <c:scaling>
          <c:orientation val="minMax"/>
          <c:max val="18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D/a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598752"/>
        <c:crosses val="autoZero"/>
        <c:crossBetween val="midCat"/>
        <c:majorUnit val="2"/>
      </c:valAx>
      <c:valAx>
        <c:axId val="537598752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Value of Δf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59209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390263399816147"/>
          <c:y val="0.3042097720393831"/>
          <c:w val="0.43149499713551037"/>
          <c:h val="0.19508891608968129"/>
        </c:manualLayout>
      </c:layout>
      <c:overlay val="0"/>
      <c:spPr>
        <a:solidFill>
          <a:schemeClr val="accent3">
            <a:lumMod val="20000"/>
            <a:lumOff val="80000"/>
          </a:schemeClr>
        </a:solidFill>
        <a:ln>
          <a:solidFill>
            <a:schemeClr val="accent5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20106481481481481"/>
          <c:w val="0.88389129483814521"/>
          <c:h val="0.58563247302420529"/>
        </c:manualLayout>
      </c:layout>
      <c:scatterChart>
        <c:scatterStyle val="lineMarker"/>
        <c:varyColors val="0"/>
        <c:ser>
          <c:idx val="0"/>
          <c:order val="0"/>
          <c:tx>
            <c:strRef>
              <c:f>式!$G$1</c:f>
              <c:strCache>
                <c:ptCount val="1"/>
                <c:pt idx="0">
                  <c:v>fi-experiment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式!$E$2:$E$37</c:f>
              <c:numCache>
                <c:formatCode>General</c:formatCode>
                <c:ptCount val="36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  <c:pt idx="15">
                  <c:v>2.0422360248447204</c:v>
                </c:pt>
                <c:pt idx="16">
                  <c:v>2.1242236024844718</c:v>
                </c:pt>
                <c:pt idx="17">
                  <c:v>2.2484472049689441</c:v>
                </c:pt>
                <c:pt idx="18">
                  <c:v>2.4670807453416148</c:v>
                </c:pt>
                <c:pt idx="19">
                  <c:v>2.7403726708074534</c:v>
                </c:pt>
                <c:pt idx="20">
                  <c:v>3.1925465838509317</c:v>
                </c:pt>
                <c:pt idx="21">
                  <c:v>3.4906832298136643</c:v>
                </c:pt>
                <c:pt idx="22">
                  <c:v>4.0248447204968949</c:v>
                </c:pt>
                <c:pt idx="23">
                  <c:v>7.2173913043478253</c:v>
                </c:pt>
                <c:pt idx="24">
                  <c:v>2.0380549682875264</c:v>
                </c:pt>
                <c:pt idx="25">
                  <c:v>2.1057082452431288</c:v>
                </c:pt>
                <c:pt idx="26">
                  <c:v>2.2156448202959829</c:v>
                </c:pt>
                <c:pt idx="27">
                  <c:v>2.3974630021141645</c:v>
                </c:pt>
                <c:pt idx="28">
                  <c:v>2.3932346723044398</c:v>
                </c:pt>
                <c:pt idx="29">
                  <c:v>2.6300211416490487</c:v>
                </c:pt>
                <c:pt idx="30">
                  <c:v>3.0211416490486256</c:v>
                </c:pt>
                <c:pt idx="31">
                  <c:v>3.2684989429175473</c:v>
                </c:pt>
                <c:pt idx="32">
                  <c:v>3.7293868921775895</c:v>
                </c:pt>
                <c:pt idx="33">
                  <c:v>6.4397463002114161</c:v>
                </c:pt>
                <c:pt idx="34">
                  <c:v>4.9978858350951372</c:v>
                </c:pt>
                <c:pt idx="35">
                  <c:v>17.010570824524311</c:v>
                </c:pt>
              </c:numCache>
            </c:numRef>
          </c:xVal>
          <c:yVal>
            <c:numRef>
              <c:f>式!$G$2:$G$37</c:f>
              <c:numCache>
                <c:formatCode>General</c:formatCode>
                <c:ptCount val="36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  <c:pt idx="15">
                  <c:v>0.159954657404973</c:v>
                </c:pt>
                <c:pt idx="16">
                  <c:v>0.21034037448753951</c:v>
                </c:pt>
                <c:pt idx="17">
                  <c:v>0.31351112851374707</c:v>
                </c:pt>
                <c:pt idx="18">
                  <c:v>0.34390251342069195</c:v>
                </c:pt>
                <c:pt idx="19">
                  <c:v>0.42148052226210381</c:v>
                </c:pt>
                <c:pt idx="20">
                  <c:v>0.43027802841937735</c:v>
                </c:pt>
                <c:pt idx="21">
                  <c:v>0.43987530786367579</c:v>
                </c:pt>
                <c:pt idx="22">
                  <c:v>0.50305739753864009</c:v>
                </c:pt>
                <c:pt idx="23">
                  <c:v>0.70779935901700552</c:v>
                </c:pt>
                <c:pt idx="24">
                  <c:v>0.12433975321714699</c:v>
                </c:pt>
                <c:pt idx="25">
                  <c:v>0.14266350632283178</c:v>
                </c:pt>
                <c:pt idx="26">
                  <c:v>0.1734212347502313</c:v>
                </c:pt>
                <c:pt idx="27">
                  <c:v>0.25718696323336188</c:v>
                </c:pt>
                <c:pt idx="28">
                  <c:v>0.23951762988145159</c:v>
                </c:pt>
                <c:pt idx="29">
                  <c:v>0.28663585215321247</c:v>
                </c:pt>
                <c:pt idx="30">
                  <c:v>0.34815130900801156</c:v>
                </c:pt>
                <c:pt idx="31">
                  <c:v>0.38218113620428334</c:v>
                </c:pt>
                <c:pt idx="32">
                  <c:v>0.43518913626001438</c:v>
                </c:pt>
                <c:pt idx="33">
                  <c:v>0.62758854386970508</c:v>
                </c:pt>
                <c:pt idx="34">
                  <c:v>0.5425139758790255</c:v>
                </c:pt>
                <c:pt idx="35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6B-4B69-8F48-E19CABD78485}"/>
            </c:ext>
          </c:extLst>
        </c:ser>
        <c:ser>
          <c:idx val="1"/>
          <c:order val="1"/>
          <c:tx>
            <c:strRef>
              <c:f>式!$L$1</c:f>
              <c:strCache>
                <c:ptCount val="1"/>
                <c:pt idx="0">
                  <c:v>f3'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式!$E$2:$E$37</c:f>
              <c:numCache>
                <c:formatCode>General</c:formatCode>
                <c:ptCount val="36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  <c:pt idx="15">
                  <c:v>2.0422360248447204</c:v>
                </c:pt>
                <c:pt idx="16">
                  <c:v>2.1242236024844718</c:v>
                </c:pt>
                <c:pt idx="17">
                  <c:v>2.2484472049689441</c:v>
                </c:pt>
                <c:pt idx="18">
                  <c:v>2.4670807453416148</c:v>
                </c:pt>
                <c:pt idx="19">
                  <c:v>2.7403726708074534</c:v>
                </c:pt>
                <c:pt idx="20">
                  <c:v>3.1925465838509317</c:v>
                </c:pt>
                <c:pt idx="21">
                  <c:v>3.4906832298136643</c:v>
                </c:pt>
                <c:pt idx="22">
                  <c:v>4.0248447204968949</c:v>
                </c:pt>
                <c:pt idx="23">
                  <c:v>7.2173913043478253</c:v>
                </c:pt>
                <c:pt idx="24">
                  <c:v>2.0380549682875264</c:v>
                </c:pt>
                <c:pt idx="25">
                  <c:v>2.1057082452431288</c:v>
                </c:pt>
                <c:pt idx="26">
                  <c:v>2.2156448202959829</c:v>
                </c:pt>
                <c:pt idx="27">
                  <c:v>2.3974630021141645</c:v>
                </c:pt>
                <c:pt idx="28">
                  <c:v>2.3932346723044398</c:v>
                </c:pt>
                <c:pt idx="29">
                  <c:v>2.6300211416490487</c:v>
                </c:pt>
                <c:pt idx="30">
                  <c:v>3.0211416490486256</c:v>
                </c:pt>
                <c:pt idx="31">
                  <c:v>3.2684989429175473</c:v>
                </c:pt>
                <c:pt idx="32">
                  <c:v>3.7293868921775895</c:v>
                </c:pt>
                <c:pt idx="33">
                  <c:v>6.4397463002114161</c:v>
                </c:pt>
                <c:pt idx="34">
                  <c:v>4.9978858350951372</c:v>
                </c:pt>
                <c:pt idx="35">
                  <c:v>17.010570824524311</c:v>
                </c:pt>
              </c:numCache>
            </c:numRef>
          </c:xVal>
          <c:yVal>
            <c:numRef>
              <c:f>式!$L$2:$L$37</c:f>
              <c:numCache>
                <c:formatCode>General</c:formatCode>
                <c:ptCount val="36"/>
                <c:pt idx="0">
                  <c:v>0.16070594653613665</c:v>
                </c:pt>
                <c:pt idx="1">
                  <c:v>0.18148082066888827</c:v>
                </c:pt>
                <c:pt idx="2">
                  <c:v>0.18359429338290001</c:v>
                </c:pt>
                <c:pt idx="3">
                  <c:v>0.22241478866677428</c:v>
                </c:pt>
                <c:pt idx="4">
                  <c:v>0.23741518781258805</c:v>
                </c:pt>
                <c:pt idx="5">
                  <c:v>0.24870582908461469</c:v>
                </c:pt>
                <c:pt idx="6">
                  <c:v>0.29531744286076284</c:v>
                </c:pt>
                <c:pt idx="7">
                  <c:v>0.31099784908352096</c:v>
                </c:pt>
                <c:pt idx="8">
                  <c:v>0.35067229611212952</c:v>
                </c:pt>
                <c:pt idx="9">
                  <c:v>0.41106498078348103</c:v>
                </c:pt>
                <c:pt idx="10">
                  <c:v>0.45572736942372455</c:v>
                </c:pt>
                <c:pt idx="11">
                  <c:v>0.48753255889346531</c:v>
                </c:pt>
                <c:pt idx="12">
                  <c:v>0.52841141456735419</c:v>
                </c:pt>
                <c:pt idx="13">
                  <c:v>0.59104091951367843</c:v>
                </c:pt>
                <c:pt idx="14">
                  <c:v>0.81406327931889322</c:v>
                </c:pt>
                <c:pt idx="15">
                  <c:v>0.17599106119792859</c:v>
                </c:pt>
                <c:pt idx="16">
                  <c:v>0.212748439458848</c:v>
                </c:pt>
                <c:pt idx="17">
                  <c:v>0.25097763017897567</c:v>
                </c:pt>
                <c:pt idx="18">
                  <c:v>0.30076957365514861</c:v>
                </c:pt>
                <c:pt idx="19">
                  <c:v>0.3488472221370057</c:v>
                </c:pt>
                <c:pt idx="20">
                  <c:v>0.41113152349623094</c:v>
                </c:pt>
                <c:pt idx="21">
                  <c:v>0.4451053709220843</c:v>
                </c:pt>
                <c:pt idx="22">
                  <c:v>0.49697735831615186</c:v>
                </c:pt>
                <c:pt idx="23">
                  <c:v>0.69514059909359938</c:v>
                </c:pt>
                <c:pt idx="24">
                  <c:v>0.17346696994198046</c:v>
                </c:pt>
                <c:pt idx="25">
                  <c:v>0.2057588497716232</c:v>
                </c:pt>
                <c:pt idx="26">
                  <c:v>0.24194325220009347</c:v>
                </c:pt>
                <c:pt idx="27">
                  <c:v>0.28641697046117842</c:v>
                </c:pt>
                <c:pt idx="28">
                  <c:v>0.28550791710823648</c:v>
                </c:pt>
                <c:pt idx="29">
                  <c:v>0.3307340671763126</c:v>
                </c:pt>
                <c:pt idx="30">
                  <c:v>0.3893556131336201</c:v>
                </c:pt>
                <c:pt idx="31">
                  <c:v>0.42021462629188827</c:v>
                </c:pt>
                <c:pt idx="32">
                  <c:v>0.46949827925076032</c:v>
                </c:pt>
                <c:pt idx="33">
                  <c:v>0.65751824779503654</c:v>
                </c:pt>
                <c:pt idx="34">
                  <c:v>0.57237328877963478</c:v>
                </c:pt>
                <c:pt idx="35">
                  <c:v>0.97218215360082494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6B-4B69-8F48-E19CABD78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907760"/>
        <c:axId val="561915664"/>
      </c:scatterChart>
      <c:valAx>
        <c:axId val="56190776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915664"/>
        <c:crosses val="autoZero"/>
        <c:crossBetween val="midCat"/>
      </c:valAx>
      <c:valAx>
        <c:axId val="56191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907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38945480804"/>
          <c:y val="0.21073719615572636"/>
          <c:w val="0.78805930716051553"/>
          <c:h val="0.58970199338485374"/>
        </c:manualLayout>
      </c:layout>
      <c:scatterChart>
        <c:scatterStyle val="lineMarker"/>
        <c:varyColors val="0"/>
        <c:ser>
          <c:idx val="0"/>
          <c:order val="0"/>
          <c:tx>
            <c:strRef>
              <c:f>式!$G$1</c:f>
              <c:strCache>
                <c:ptCount val="1"/>
                <c:pt idx="0">
                  <c:v>fi-experiment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式!$E$2:$E$40</c:f>
              <c:numCache>
                <c:formatCode>General</c:formatCode>
                <c:ptCount val="39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  <c:pt idx="15">
                  <c:v>2.0422360248447204</c:v>
                </c:pt>
                <c:pt idx="16">
                  <c:v>2.1242236024844718</c:v>
                </c:pt>
                <c:pt idx="17">
                  <c:v>2.2484472049689441</c:v>
                </c:pt>
                <c:pt idx="18">
                  <c:v>2.4670807453416148</c:v>
                </c:pt>
                <c:pt idx="19">
                  <c:v>2.7403726708074534</c:v>
                </c:pt>
                <c:pt idx="20">
                  <c:v>3.1925465838509317</c:v>
                </c:pt>
                <c:pt idx="21">
                  <c:v>3.4906832298136643</c:v>
                </c:pt>
                <c:pt idx="22">
                  <c:v>4.0248447204968949</c:v>
                </c:pt>
                <c:pt idx="23">
                  <c:v>7.2173913043478253</c:v>
                </c:pt>
                <c:pt idx="24">
                  <c:v>2.0380549682875264</c:v>
                </c:pt>
                <c:pt idx="25">
                  <c:v>2.1057082452431288</c:v>
                </c:pt>
                <c:pt idx="26">
                  <c:v>2.2156448202959829</c:v>
                </c:pt>
                <c:pt idx="27">
                  <c:v>2.3974630021141645</c:v>
                </c:pt>
                <c:pt idx="28">
                  <c:v>2.3932346723044398</c:v>
                </c:pt>
                <c:pt idx="29">
                  <c:v>2.6300211416490487</c:v>
                </c:pt>
                <c:pt idx="30">
                  <c:v>3.0211416490486256</c:v>
                </c:pt>
                <c:pt idx="31">
                  <c:v>3.2684989429175473</c:v>
                </c:pt>
                <c:pt idx="32">
                  <c:v>3.7293868921775895</c:v>
                </c:pt>
                <c:pt idx="33">
                  <c:v>6.4397463002114161</c:v>
                </c:pt>
                <c:pt idx="34">
                  <c:v>4.9978858350951372</c:v>
                </c:pt>
                <c:pt idx="35">
                  <c:v>17.010570824524311</c:v>
                </c:pt>
              </c:numCache>
            </c:numRef>
          </c:xVal>
          <c:yVal>
            <c:numRef>
              <c:f>式!$G$2:$G$40</c:f>
              <c:numCache>
                <c:formatCode>General</c:formatCode>
                <c:ptCount val="39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  <c:pt idx="15">
                  <c:v>0.159954657404973</c:v>
                </c:pt>
                <c:pt idx="16">
                  <c:v>0.21034037448753951</c:v>
                </c:pt>
                <c:pt idx="17">
                  <c:v>0.31351112851374707</c:v>
                </c:pt>
                <c:pt idx="18">
                  <c:v>0.34390251342069195</c:v>
                </c:pt>
                <c:pt idx="19">
                  <c:v>0.42148052226210381</c:v>
                </c:pt>
                <c:pt idx="20">
                  <c:v>0.43027802841937735</c:v>
                </c:pt>
                <c:pt idx="21">
                  <c:v>0.43987530786367579</c:v>
                </c:pt>
                <c:pt idx="22">
                  <c:v>0.50305739753864009</c:v>
                </c:pt>
                <c:pt idx="23">
                  <c:v>0.70779935901700552</c:v>
                </c:pt>
                <c:pt idx="24">
                  <c:v>0.12433975321714699</c:v>
                </c:pt>
                <c:pt idx="25">
                  <c:v>0.14266350632283178</c:v>
                </c:pt>
                <c:pt idx="26">
                  <c:v>0.1734212347502313</c:v>
                </c:pt>
                <c:pt idx="27">
                  <c:v>0.25718696323336188</c:v>
                </c:pt>
                <c:pt idx="28">
                  <c:v>0.23951762988145159</c:v>
                </c:pt>
                <c:pt idx="29">
                  <c:v>0.28663585215321247</c:v>
                </c:pt>
                <c:pt idx="30">
                  <c:v>0.34815130900801156</c:v>
                </c:pt>
                <c:pt idx="31">
                  <c:v>0.38218113620428334</c:v>
                </c:pt>
                <c:pt idx="32">
                  <c:v>0.43518913626001438</c:v>
                </c:pt>
                <c:pt idx="33">
                  <c:v>0.62758854386970508</c:v>
                </c:pt>
                <c:pt idx="34">
                  <c:v>0.5425139758790255</c:v>
                </c:pt>
                <c:pt idx="35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A3-4959-B756-42897603F0BB}"/>
            </c:ext>
          </c:extLst>
        </c:ser>
        <c:ser>
          <c:idx val="1"/>
          <c:order val="1"/>
          <c:tx>
            <c:strRef>
              <c:f>式!$H$1</c:f>
              <c:strCache>
                <c:ptCount val="1"/>
                <c:pt idx="0">
                  <c:v>f3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式!$E$2:$E$40</c:f>
              <c:numCache>
                <c:formatCode>General</c:formatCode>
                <c:ptCount val="39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  <c:pt idx="15">
                  <c:v>2.0422360248447204</c:v>
                </c:pt>
                <c:pt idx="16">
                  <c:v>2.1242236024844718</c:v>
                </c:pt>
                <c:pt idx="17">
                  <c:v>2.2484472049689441</c:v>
                </c:pt>
                <c:pt idx="18">
                  <c:v>2.4670807453416148</c:v>
                </c:pt>
                <c:pt idx="19">
                  <c:v>2.7403726708074534</c:v>
                </c:pt>
                <c:pt idx="20">
                  <c:v>3.1925465838509317</c:v>
                </c:pt>
                <c:pt idx="21">
                  <c:v>3.4906832298136643</c:v>
                </c:pt>
                <c:pt idx="22">
                  <c:v>4.0248447204968949</c:v>
                </c:pt>
                <c:pt idx="23">
                  <c:v>7.2173913043478253</c:v>
                </c:pt>
                <c:pt idx="24">
                  <c:v>2.0380549682875264</c:v>
                </c:pt>
                <c:pt idx="25">
                  <c:v>2.1057082452431288</c:v>
                </c:pt>
                <c:pt idx="26">
                  <c:v>2.2156448202959829</c:v>
                </c:pt>
                <c:pt idx="27">
                  <c:v>2.3974630021141645</c:v>
                </c:pt>
                <c:pt idx="28">
                  <c:v>2.3932346723044398</c:v>
                </c:pt>
                <c:pt idx="29">
                  <c:v>2.6300211416490487</c:v>
                </c:pt>
                <c:pt idx="30">
                  <c:v>3.0211416490486256</c:v>
                </c:pt>
                <c:pt idx="31">
                  <c:v>3.2684989429175473</c:v>
                </c:pt>
                <c:pt idx="32">
                  <c:v>3.7293868921775895</c:v>
                </c:pt>
                <c:pt idx="33">
                  <c:v>6.4397463002114161</c:v>
                </c:pt>
                <c:pt idx="34">
                  <c:v>4.9978858350951372</c:v>
                </c:pt>
                <c:pt idx="35">
                  <c:v>17.010570824524311</c:v>
                </c:pt>
              </c:numCache>
            </c:numRef>
          </c:xVal>
          <c:yVal>
            <c:numRef>
              <c:f>式!$H$2:$H$40</c:f>
              <c:numCache>
                <c:formatCode>General</c:formatCode>
                <c:ptCount val="39"/>
                <c:pt idx="0">
                  <c:v>4.4978386782317921E-2</c:v>
                </c:pt>
                <c:pt idx="1">
                  <c:v>7.2429465646101088E-2</c:v>
                </c:pt>
                <c:pt idx="2">
                  <c:v>7.5151205089332013E-2</c:v>
                </c:pt>
                <c:pt idx="3">
                  <c:v>0.12332721670413642</c:v>
                </c:pt>
                <c:pt idx="4">
                  <c:v>0.14119216056806877</c:v>
                </c:pt>
                <c:pt idx="5">
                  <c:v>0.1544206253793125</c:v>
                </c:pt>
                <c:pt idx="6">
                  <c:v>0.20745187412557428</c:v>
                </c:pt>
                <c:pt idx="7">
                  <c:v>0.22483347492608696</c:v>
                </c:pt>
                <c:pt idx="8">
                  <c:v>0.268041794037439</c:v>
                </c:pt>
                <c:pt idx="9">
                  <c:v>0.3322387324179103</c:v>
                </c:pt>
                <c:pt idx="10">
                  <c:v>0.37886318943571762</c:v>
                </c:pt>
                <c:pt idx="11">
                  <c:v>0.4117496427568475</c:v>
                </c:pt>
                <c:pt idx="12">
                  <c:v>0.45372430491325361</c:v>
                </c:pt>
                <c:pt idx="13">
                  <c:v>0.51755787941018128</c:v>
                </c:pt>
                <c:pt idx="14">
                  <c:v>0.74243531243752592</c:v>
                </c:pt>
                <c:pt idx="15">
                  <c:v>6.5302574185403861E-2</c:v>
                </c:pt>
                <c:pt idx="16">
                  <c:v>0.11161677081828929</c:v>
                </c:pt>
                <c:pt idx="17">
                  <c:v>0.15706173927209169</c:v>
                </c:pt>
                <c:pt idx="18">
                  <c:v>0.21351787205425854</c:v>
                </c:pt>
                <c:pt idx="19">
                  <c:v>0.26607509556818093</c:v>
                </c:pt>
                <c:pt idx="20">
                  <c:v>0.33230865866935755</c:v>
                </c:pt>
                <c:pt idx="21">
                  <c:v>0.36782625077568537</c:v>
                </c:pt>
                <c:pt idx="22">
                  <c:v>0.42147425878841055</c:v>
                </c:pt>
                <c:pt idx="23">
                  <c:v>0.62284289315396624</c:v>
                </c:pt>
                <c:pt idx="24">
                  <c:v>6.1996842515174552E-2</c:v>
                </c:pt>
                <c:pt idx="25">
                  <c:v>0.10304097859675364</c:v>
                </c:pt>
                <c:pt idx="26">
                  <c:v>0.14651845892152873</c:v>
                </c:pt>
                <c:pt idx="27">
                  <c:v>0.197494366647747</c:v>
                </c:pt>
                <c:pt idx="28">
                  <c:v>0.19647334786111484</c:v>
                </c:pt>
                <c:pt idx="29">
                  <c:v>0.24645271717525552</c:v>
                </c:pt>
                <c:pt idx="30">
                  <c:v>0.30933963591946301</c:v>
                </c:pt>
                <c:pt idx="31">
                  <c:v>0.34183962023107994</c:v>
                </c:pt>
                <c:pt idx="32">
                  <c:v>0.39313026588511724</c:v>
                </c:pt>
                <c:pt idx="33">
                  <c:v>0.58487958354733449</c:v>
                </c:pt>
                <c:pt idx="34">
                  <c:v>0.49858079799754906</c:v>
                </c:pt>
                <c:pt idx="35">
                  <c:v>0.90093188834270033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A3-4959-B756-42897603F0BB}"/>
            </c:ext>
          </c:extLst>
        </c:ser>
        <c:ser>
          <c:idx val="2"/>
          <c:order val="2"/>
          <c:tx>
            <c:strRef>
              <c:f>式!$J$1</c:f>
              <c:strCache>
                <c:ptCount val="1"/>
                <c:pt idx="0">
                  <c:v>f3+Δf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12700">
                <a:solidFill>
                  <a:schemeClr val="accent3"/>
                </a:solidFill>
              </a:ln>
              <a:effectLst/>
            </c:spPr>
          </c:marker>
          <c:xVal>
            <c:numRef>
              <c:f>式!$E$2:$E$40</c:f>
              <c:numCache>
                <c:formatCode>General</c:formatCode>
                <c:ptCount val="39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  <c:pt idx="15">
                  <c:v>2.0422360248447204</c:v>
                </c:pt>
                <c:pt idx="16">
                  <c:v>2.1242236024844718</c:v>
                </c:pt>
                <c:pt idx="17">
                  <c:v>2.2484472049689441</c:v>
                </c:pt>
                <c:pt idx="18">
                  <c:v>2.4670807453416148</c:v>
                </c:pt>
                <c:pt idx="19">
                  <c:v>2.7403726708074534</c:v>
                </c:pt>
                <c:pt idx="20">
                  <c:v>3.1925465838509317</c:v>
                </c:pt>
                <c:pt idx="21">
                  <c:v>3.4906832298136643</c:v>
                </c:pt>
                <c:pt idx="22">
                  <c:v>4.0248447204968949</c:v>
                </c:pt>
                <c:pt idx="23">
                  <c:v>7.2173913043478253</c:v>
                </c:pt>
                <c:pt idx="24">
                  <c:v>2.0380549682875264</c:v>
                </c:pt>
                <c:pt idx="25">
                  <c:v>2.1057082452431288</c:v>
                </c:pt>
                <c:pt idx="26">
                  <c:v>2.2156448202959829</c:v>
                </c:pt>
                <c:pt idx="27">
                  <c:v>2.3974630021141645</c:v>
                </c:pt>
                <c:pt idx="28">
                  <c:v>2.3932346723044398</c:v>
                </c:pt>
                <c:pt idx="29">
                  <c:v>2.6300211416490487</c:v>
                </c:pt>
                <c:pt idx="30">
                  <c:v>3.0211416490486256</c:v>
                </c:pt>
                <c:pt idx="31">
                  <c:v>3.2684989429175473</c:v>
                </c:pt>
                <c:pt idx="32">
                  <c:v>3.7293868921775895</c:v>
                </c:pt>
                <c:pt idx="33">
                  <c:v>6.4397463002114161</c:v>
                </c:pt>
                <c:pt idx="34">
                  <c:v>4.9978858350951372</c:v>
                </c:pt>
                <c:pt idx="35">
                  <c:v>17.010570824524311</c:v>
                </c:pt>
              </c:numCache>
            </c:numRef>
          </c:xVal>
          <c:yVal>
            <c:numRef>
              <c:f>式!$J$2:$J$40</c:f>
              <c:numCache>
                <c:formatCode>General</c:formatCode>
                <c:ptCount val="39"/>
                <c:pt idx="0">
                  <c:v>0.13999507948330014</c:v>
                </c:pt>
                <c:pt idx="1">
                  <c:v>0.16668905724774102</c:v>
                </c:pt>
                <c:pt idx="2">
                  <c:v>0.16931658421346013</c:v>
                </c:pt>
                <c:pt idx="3">
                  <c:v>0.21525953069695847</c:v>
                </c:pt>
                <c:pt idx="4">
                  <c:v>0.23202787952231727</c:v>
                </c:pt>
                <c:pt idx="5">
                  <c:v>0.24435251382845238</c:v>
                </c:pt>
                <c:pt idx="6">
                  <c:v>0.292997732619312</c:v>
                </c:pt>
                <c:pt idx="7">
                  <c:v>0.3086854119285361</c:v>
                </c:pt>
                <c:pt idx="8">
                  <c:v>0.34716866998227391</c:v>
                </c:pt>
                <c:pt idx="9">
                  <c:v>0.40312328890866711</c:v>
                </c:pt>
                <c:pt idx="10">
                  <c:v>0.44300218850943812</c:v>
                </c:pt>
                <c:pt idx="11">
                  <c:v>0.47083910406231727</c:v>
                </c:pt>
                <c:pt idx="12">
                  <c:v>0.5061319557396825</c:v>
                </c:pt>
                <c:pt idx="13">
                  <c:v>0.55961600435544423</c:v>
                </c:pt>
                <c:pt idx="14">
                  <c:v>0.75412903995942993</c:v>
                </c:pt>
                <c:pt idx="15">
                  <c:v>0.1597925339138771</c:v>
                </c:pt>
                <c:pt idx="16">
                  <c:v>0.20418969358690403</c:v>
                </c:pt>
                <c:pt idx="17">
                  <c:v>0.24680390984122252</c:v>
                </c:pt>
                <c:pt idx="18">
                  <c:v>0.29848652524420427</c:v>
                </c:pt>
                <c:pt idx="19">
                  <c:v>0.34543231469396823</c:v>
                </c:pt>
                <c:pt idx="20">
                  <c:v>0.4031835297334021</c:v>
                </c:pt>
                <c:pt idx="21">
                  <c:v>0.43361058849087247</c:v>
                </c:pt>
                <c:pt idx="22">
                  <c:v>0.47903503738842235</c:v>
                </c:pt>
                <c:pt idx="23">
                  <c:v>0.64875485638099872</c:v>
                </c:pt>
                <c:pt idx="24">
                  <c:v>0.15658562084684957</c:v>
                </c:pt>
                <c:pt idx="25">
                  <c:v>0.19604339982214794</c:v>
                </c:pt>
                <c:pt idx="26">
                  <c:v>0.23699959462682496</c:v>
                </c:pt>
                <c:pt idx="27">
                  <c:v>0.28395479540730251</c:v>
                </c:pt>
                <c:pt idx="28">
                  <c:v>0.28302522074621683</c:v>
                </c:pt>
                <c:pt idx="29">
                  <c:v>0.32802971259881408</c:v>
                </c:pt>
                <c:pt idx="30">
                  <c:v>0.38331759337024246</c:v>
                </c:pt>
                <c:pt idx="31">
                  <c:v>0.41138140927474276</c:v>
                </c:pt>
                <c:pt idx="32">
                  <c:v>0.4551037033812696</c:v>
                </c:pt>
                <c:pt idx="33">
                  <c:v>0.61635214224661272</c:v>
                </c:pt>
                <c:pt idx="34">
                  <c:v>0.54371232866134611</c:v>
                </c:pt>
                <c:pt idx="35">
                  <c:v>0.90317174054522809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A3-4959-B756-42897603F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3972911"/>
        <c:axId val="2003977487"/>
      </c:scatterChart>
      <c:valAx>
        <c:axId val="2003972911"/>
        <c:scaling>
          <c:orientation val="minMax"/>
          <c:max val="6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D/a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3977487"/>
        <c:crosses val="autoZero"/>
        <c:crossBetween val="midCat"/>
        <c:majorUnit val="1"/>
      </c:valAx>
      <c:valAx>
        <c:axId val="2003977487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Value of Function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3972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809472503964659"/>
          <c:y val="0.53503147655055494"/>
          <c:w val="0.40713858546699955"/>
          <c:h val="0.23016268735113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Z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2"/>
              <c:pt idx="0">
                <c:v>0.3</c:v>
              </c:pt>
              <c:pt idx="1">
                <c:v>0.34849999999999998</c:v>
              </c:pt>
              <c:pt idx="2">
                <c:v>0.39700000000000002</c:v>
              </c:pt>
              <c:pt idx="3">
                <c:v>0.44550000000000001</c:v>
              </c:pt>
              <c:pt idx="4">
                <c:v>0.49399999999999999</c:v>
              </c:pt>
              <c:pt idx="5">
                <c:v>0.54249999999999998</c:v>
              </c:pt>
              <c:pt idx="6">
                <c:v>0.59099999999999997</c:v>
              </c:pt>
              <c:pt idx="7">
                <c:v>0.63949999999999996</c:v>
              </c:pt>
              <c:pt idx="8">
                <c:v>0.68799999999999994</c:v>
              </c:pt>
              <c:pt idx="9">
                <c:v>0.73650000000000004</c:v>
              </c:pt>
              <c:pt idx="10">
                <c:v>0.78500000000000003</c:v>
              </c:pt>
              <c:pt idx="11">
                <c:v>0.83350000000000002</c:v>
              </c:pt>
              <c:pt idx="12">
                <c:v>0.88200000000000001</c:v>
              </c:pt>
              <c:pt idx="13">
                <c:v>0.93049999999999999</c:v>
              </c:pt>
              <c:pt idx="14">
                <c:v>0.97899999999999998</c:v>
              </c:pt>
              <c:pt idx="15">
                <c:v>1.0275000000000001</c:v>
              </c:pt>
              <c:pt idx="16">
                <c:v>1.0760000000000001</c:v>
              </c:pt>
              <c:pt idx="17">
                <c:v>1.1245000000000001</c:v>
              </c:pt>
              <c:pt idx="18">
                <c:v>1.173</c:v>
              </c:pt>
              <c:pt idx="19">
                <c:v>1.2215</c:v>
              </c:pt>
              <c:pt idx="20">
                <c:v>1.27</c:v>
              </c:pt>
              <c:pt idx="21">
                <c:v>1.3185</c:v>
              </c:pt>
              <c:pt idx="22">
                <c:v>1.367</c:v>
              </c:pt>
              <c:pt idx="23">
                <c:v>1.4155</c:v>
              </c:pt>
              <c:pt idx="24">
                <c:v>1.464</c:v>
              </c:pt>
              <c:pt idx="25">
                <c:v>1.5125</c:v>
              </c:pt>
              <c:pt idx="26">
                <c:v>1.5609999999999999</c:v>
              </c:pt>
              <c:pt idx="27">
                <c:v>1.6094999999999999</c:v>
              </c:pt>
              <c:pt idx="28">
                <c:v>1.6579999999999999</c:v>
              </c:pt>
              <c:pt idx="29">
                <c:v>1.7064999999999999</c:v>
              </c:pt>
              <c:pt idx="30">
                <c:v>1.7549999999999999</c:v>
              </c:pt>
              <c:pt idx="31">
                <c:v>1.8035000000000001</c:v>
              </c:pt>
              <c:pt idx="32">
                <c:v>1.8520000000000001</c:v>
              </c:pt>
              <c:pt idx="33">
                <c:v>1.9005000000000001</c:v>
              </c:pt>
              <c:pt idx="34">
                <c:v>1.9490000000000001</c:v>
              </c:pt>
              <c:pt idx="35">
                <c:v>1.9975000000000001</c:v>
              </c:pt>
              <c:pt idx="36">
                <c:v>2.0459999999999998</c:v>
              </c:pt>
              <c:pt idx="37">
                <c:v>2.0945</c:v>
              </c:pt>
              <c:pt idx="38">
                <c:v>2.1429999999999998</c:v>
              </c:pt>
              <c:pt idx="39">
                <c:v>2.1915</c:v>
              </c:pt>
              <c:pt idx="40">
                <c:v>2.2400000000000002</c:v>
              </c:pt>
              <c:pt idx="41">
                <c:v>2.2885</c:v>
              </c:pt>
              <c:pt idx="42">
                <c:v>2.3370000000000002</c:v>
              </c:pt>
              <c:pt idx="43">
                <c:v>2.3855</c:v>
              </c:pt>
              <c:pt idx="44">
                <c:v>2.4340000000000002</c:v>
              </c:pt>
              <c:pt idx="45">
                <c:v>2.4824999999999999</c:v>
              </c:pt>
              <c:pt idx="46">
                <c:v>2.5310000000000001</c:v>
              </c:pt>
              <c:pt idx="47">
                <c:v>2.5794999999999999</c:v>
              </c:pt>
              <c:pt idx="48">
                <c:v>2.6280000000000001</c:v>
              </c:pt>
              <c:pt idx="49">
                <c:v>2.6764999999999999</c:v>
              </c:pt>
              <c:pt idx="50">
                <c:v>2.7250000000000001</c:v>
              </c:pt>
              <c:pt idx="51">
                <c:v>2.7734999999999999</c:v>
              </c:pt>
              <c:pt idx="52">
                <c:v>2.8220000000000001</c:v>
              </c:pt>
              <c:pt idx="53">
                <c:v>2.8704999999999998</c:v>
              </c:pt>
              <c:pt idx="54">
                <c:v>2.919</c:v>
              </c:pt>
              <c:pt idx="55">
                <c:v>2.9674999999999998</c:v>
              </c:pt>
              <c:pt idx="56">
                <c:v>3.016</c:v>
              </c:pt>
              <c:pt idx="57">
                <c:v>3.0644999999999998</c:v>
              </c:pt>
              <c:pt idx="58">
                <c:v>3.113</c:v>
              </c:pt>
              <c:pt idx="59">
                <c:v>3.1615000000000002</c:v>
              </c:pt>
              <c:pt idx="60">
                <c:v>3.21</c:v>
              </c:pt>
              <c:pt idx="61">
                <c:v>3.2585000000000002</c:v>
              </c:pt>
              <c:pt idx="62">
                <c:v>3.3069999999999999</c:v>
              </c:pt>
              <c:pt idx="63">
                <c:v>3.3555000000000001</c:v>
              </c:pt>
              <c:pt idx="64">
                <c:v>3.4039999999999999</c:v>
              </c:pt>
              <c:pt idx="65">
                <c:v>3.4525000000000001</c:v>
              </c:pt>
              <c:pt idx="66">
                <c:v>3.5009999999999999</c:v>
              </c:pt>
              <c:pt idx="67">
                <c:v>3.5495000000000001</c:v>
              </c:pt>
              <c:pt idx="68">
                <c:v>3.5979999999999999</c:v>
              </c:pt>
              <c:pt idx="69">
                <c:v>3.6465000000000001</c:v>
              </c:pt>
              <c:pt idx="70">
                <c:v>3.6949999999999998</c:v>
              </c:pt>
              <c:pt idx="71">
                <c:v>3.7435</c:v>
              </c:pt>
              <c:pt idx="72">
                <c:v>3.7919999999999998</c:v>
              </c:pt>
              <c:pt idx="73">
                <c:v>3.8405</c:v>
              </c:pt>
              <c:pt idx="74">
                <c:v>3.8889999999999998</c:v>
              </c:pt>
              <c:pt idx="75">
                <c:v>3.9375</c:v>
              </c:pt>
              <c:pt idx="76">
                <c:v>3.9860000000000002</c:v>
              </c:pt>
              <c:pt idx="77">
                <c:v>4.0345000000000004</c:v>
              </c:pt>
              <c:pt idx="78">
                <c:v>4.0830000000000002</c:v>
              </c:pt>
              <c:pt idx="79">
                <c:v>4.1315</c:v>
              </c:pt>
              <c:pt idx="80">
                <c:v>4.18</c:v>
              </c:pt>
              <c:pt idx="81">
                <c:v>4.2285000000000004</c:v>
              </c:pt>
              <c:pt idx="82">
                <c:v>4.2770000000000001</c:v>
              </c:pt>
              <c:pt idx="83">
                <c:v>4.3254999999999999</c:v>
              </c:pt>
              <c:pt idx="84">
                <c:v>4.3739999999999997</c:v>
              </c:pt>
              <c:pt idx="85">
                <c:v>4.4225000000000003</c:v>
              </c:pt>
              <c:pt idx="86">
                <c:v>4.4710000000000001</c:v>
              </c:pt>
              <c:pt idx="87">
                <c:v>4.5194999999999999</c:v>
              </c:pt>
              <c:pt idx="88">
                <c:v>4.5679999999999996</c:v>
              </c:pt>
              <c:pt idx="89">
                <c:v>4.6165000000000003</c:v>
              </c:pt>
              <c:pt idx="90">
                <c:v>4.665</c:v>
              </c:pt>
              <c:pt idx="91">
                <c:v>4.7134999999999998</c:v>
              </c:pt>
              <c:pt idx="92">
                <c:v>4.7619999999999996</c:v>
              </c:pt>
              <c:pt idx="93">
                <c:v>4.8105000000000002</c:v>
              </c:pt>
              <c:pt idx="94">
                <c:v>4.859</c:v>
              </c:pt>
              <c:pt idx="95">
                <c:v>4.9074999999999998</c:v>
              </c:pt>
              <c:pt idx="96">
                <c:v>4.9560000000000004</c:v>
              </c:pt>
              <c:pt idx="97">
                <c:v>5.0045000000000002</c:v>
              </c:pt>
              <c:pt idx="98">
                <c:v>5.0529999999999999</c:v>
              </c:pt>
              <c:pt idx="99">
                <c:v>5.1014999999999997</c:v>
              </c:pt>
              <c:pt idx="100">
                <c:v>5.15</c:v>
              </c:pt>
              <c:pt idx="101">
                <c:v>5.1985000000000001</c:v>
              </c:pt>
              <c:pt idx="102">
                <c:v>5.2469999999999999</c:v>
              </c:pt>
              <c:pt idx="103">
                <c:v>5.2954999999999997</c:v>
              </c:pt>
              <c:pt idx="104">
                <c:v>5.3440000000000003</c:v>
              </c:pt>
              <c:pt idx="105">
                <c:v>5.3925000000000001</c:v>
              </c:pt>
              <c:pt idx="106">
                <c:v>5.4409999999999998</c:v>
              </c:pt>
              <c:pt idx="107">
                <c:v>5.4894999999999996</c:v>
              </c:pt>
              <c:pt idx="108">
                <c:v>5.5380000000000003</c:v>
              </c:pt>
              <c:pt idx="109">
                <c:v>5.5865</c:v>
              </c:pt>
              <c:pt idx="110">
                <c:v>5.6349999999999998</c:v>
              </c:pt>
              <c:pt idx="111">
                <c:v>5.6835000000000004</c:v>
              </c:pt>
              <c:pt idx="112">
                <c:v>5.7320000000000002</c:v>
              </c:pt>
              <c:pt idx="113">
                <c:v>5.7805</c:v>
              </c:pt>
              <c:pt idx="114">
                <c:v>5.8289999999999997</c:v>
              </c:pt>
              <c:pt idx="115">
                <c:v>5.8775000000000004</c:v>
              </c:pt>
              <c:pt idx="116">
                <c:v>5.9260000000000002</c:v>
              </c:pt>
              <c:pt idx="117">
                <c:v>5.9744999999999999</c:v>
              </c:pt>
              <c:pt idx="118">
                <c:v>6.0229999999999997</c:v>
              </c:pt>
              <c:pt idx="119">
                <c:v>6.0715000000000003</c:v>
              </c:pt>
              <c:pt idx="120">
                <c:v>6.12</c:v>
              </c:pt>
              <c:pt idx="121">
                <c:v>6.1684999999999999</c:v>
              </c:pt>
              <c:pt idx="122">
                <c:v>6.2169999999999996</c:v>
              </c:pt>
              <c:pt idx="123">
                <c:v>6.2655000000000003</c:v>
              </c:pt>
              <c:pt idx="124">
                <c:v>6.3140000000000001</c:v>
              </c:pt>
              <c:pt idx="125">
                <c:v>6.3624999999999998</c:v>
              </c:pt>
              <c:pt idx="126">
                <c:v>6.4109999999999996</c:v>
              </c:pt>
              <c:pt idx="127">
                <c:v>6.4595000000000002</c:v>
              </c:pt>
              <c:pt idx="128">
                <c:v>6.508</c:v>
              </c:pt>
              <c:pt idx="129">
                <c:v>6.5564999999999998</c:v>
              </c:pt>
              <c:pt idx="130">
                <c:v>6.6050000000000004</c:v>
              </c:pt>
              <c:pt idx="131">
                <c:v>6.6535000000000002</c:v>
              </c:pt>
              <c:pt idx="132">
                <c:v>6.702</c:v>
              </c:pt>
              <c:pt idx="133">
                <c:v>6.7504999999999997</c:v>
              </c:pt>
              <c:pt idx="134">
                <c:v>6.7990000000000004</c:v>
              </c:pt>
              <c:pt idx="135">
                <c:v>6.8475000000000001</c:v>
              </c:pt>
              <c:pt idx="136">
                <c:v>6.8959999999999999</c:v>
              </c:pt>
              <c:pt idx="137">
                <c:v>6.9444999999999997</c:v>
              </c:pt>
              <c:pt idx="138">
                <c:v>6.9930000000000003</c:v>
              </c:pt>
              <c:pt idx="139">
                <c:v>7.0415000000000001</c:v>
              </c:pt>
              <c:pt idx="140">
                <c:v>7.09</c:v>
              </c:pt>
              <c:pt idx="141">
                <c:v>7.1384999999999996</c:v>
              </c:pt>
              <c:pt idx="142">
                <c:v>7.1870000000000003</c:v>
              </c:pt>
              <c:pt idx="143">
                <c:v>7.2355</c:v>
              </c:pt>
              <c:pt idx="144">
                <c:v>7.2839999999999998</c:v>
              </c:pt>
              <c:pt idx="145">
                <c:v>7.3324999999999996</c:v>
              </c:pt>
              <c:pt idx="146">
                <c:v>7.3810000000000002</c:v>
              </c:pt>
              <c:pt idx="147">
                <c:v>7.4295</c:v>
              </c:pt>
              <c:pt idx="148">
                <c:v>7.4779999999999998</c:v>
              </c:pt>
              <c:pt idx="149">
                <c:v>7.5265000000000004</c:v>
              </c:pt>
              <c:pt idx="150">
                <c:v>7.5750000000000002</c:v>
              </c:pt>
              <c:pt idx="151">
                <c:v>7.6234999999999999</c:v>
              </c:pt>
              <c:pt idx="152">
                <c:v>7.6719999999999997</c:v>
              </c:pt>
              <c:pt idx="153">
                <c:v>7.7205000000000004</c:v>
              </c:pt>
              <c:pt idx="154">
                <c:v>7.7690000000000001</c:v>
              </c:pt>
              <c:pt idx="155">
                <c:v>7.8174999999999999</c:v>
              </c:pt>
              <c:pt idx="156">
                <c:v>7.8659999999999997</c:v>
              </c:pt>
              <c:pt idx="157">
                <c:v>7.9145000000000003</c:v>
              </c:pt>
              <c:pt idx="158">
                <c:v>7.9630000000000001</c:v>
              </c:pt>
              <c:pt idx="159">
                <c:v>8.0114999999999998</c:v>
              </c:pt>
              <c:pt idx="160">
                <c:v>8.06</c:v>
              </c:pt>
              <c:pt idx="161">
                <c:v>8.1084999999999994</c:v>
              </c:pt>
              <c:pt idx="162">
                <c:v>8.157</c:v>
              </c:pt>
              <c:pt idx="163">
                <c:v>8.2055000000000007</c:v>
              </c:pt>
              <c:pt idx="164">
                <c:v>8.2539999999999996</c:v>
              </c:pt>
              <c:pt idx="165">
                <c:v>8.3025000000000002</c:v>
              </c:pt>
              <c:pt idx="166">
                <c:v>8.3510000000000009</c:v>
              </c:pt>
              <c:pt idx="167">
                <c:v>8.3994999999999997</c:v>
              </c:pt>
              <c:pt idx="168">
                <c:v>8.4480000000000004</c:v>
              </c:pt>
              <c:pt idx="169">
                <c:v>8.4964999999999993</c:v>
              </c:pt>
              <c:pt idx="170">
                <c:v>8.5449999999999999</c:v>
              </c:pt>
              <c:pt idx="171">
                <c:v>8.5935000000000006</c:v>
              </c:pt>
              <c:pt idx="172">
                <c:v>8.6419999999999995</c:v>
              </c:pt>
              <c:pt idx="173">
                <c:v>8.6905000000000001</c:v>
              </c:pt>
              <c:pt idx="174">
                <c:v>8.7390000000000008</c:v>
              </c:pt>
              <c:pt idx="175">
                <c:v>8.7874999999999996</c:v>
              </c:pt>
              <c:pt idx="176">
                <c:v>8.8360000000000003</c:v>
              </c:pt>
              <c:pt idx="177">
                <c:v>8.8844999999999992</c:v>
              </c:pt>
              <c:pt idx="178">
                <c:v>8.9329999999999998</c:v>
              </c:pt>
              <c:pt idx="179">
                <c:v>8.9815000000000005</c:v>
              </c:pt>
              <c:pt idx="180">
                <c:v>9.0299999999999994</c:v>
              </c:pt>
              <c:pt idx="181">
                <c:v>9.0785</c:v>
              </c:pt>
              <c:pt idx="182">
                <c:v>9.1270000000000007</c:v>
              </c:pt>
              <c:pt idx="183">
                <c:v>9.1754999999999995</c:v>
              </c:pt>
              <c:pt idx="184">
                <c:v>9.2240000000000002</c:v>
              </c:pt>
              <c:pt idx="185">
                <c:v>9.2725000000000009</c:v>
              </c:pt>
              <c:pt idx="186">
                <c:v>9.3209999999999997</c:v>
              </c:pt>
              <c:pt idx="187">
                <c:v>9.3695000000000004</c:v>
              </c:pt>
              <c:pt idx="188">
                <c:v>9.4179999999999993</c:v>
              </c:pt>
              <c:pt idx="189">
                <c:v>9.4664999999999999</c:v>
              </c:pt>
              <c:pt idx="190">
                <c:v>9.5150000000000006</c:v>
              </c:pt>
              <c:pt idx="191">
                <c:v>9.5634999999999994</c:v>
              </c:pt>
              <c:pt idx="192">
                <c:v>9.6120000000000001</c:v>
              </c:pt>
              <c:pt idx="193">
                <c:v>9.6605000000000008</c:v>
              </c:pt>
              <c:pt idx="194">
                <c:v>9.7089999999999996</c:v>
              </c:pt>
              <c:pt idx="195">
                <c:v>9.7575000000000003</c:v>
              </c:pt>
              <c:pt idx="196">
                <c:v>9.8059999999999992</c:v>
              </c:pt>
              <c:pt idx="197">
                <c:v>9.8544999999999998</c:v>
              </c:pt>
              <c:pt idx="198">
                <c:v>9.9030000000000005</c:v>
              </c:pt>
              <c:pt idx="199">
                <c:v>9.9514999999999993</c:v>
              </c:pt>
              <c:pt idx="200">
                <c:v>10</c:v>
              </c:pt>
            </c:numLit>
          </c:xVal>
          <c:yVal>
            <c:numLit>
              <c:formatCode>General</c:formatCode>
              <c:ptCount val="202"/>
              <c:pt idx="0">
                <c:v>53.124167758187049</c:v>
              </c:pt>
              <c:pt idx="1">
                <c:v>53.131267630275865</c:v>
              </c:pt>
              <c:pt idx="2">
                <c:v>52.710207740057335</c:v>
              </c:pt>
              <c:pt idx="3">
                <c:v>52.483251614205457</c:v>
              </c:pt>
              <c:pt idx="4">
                <c:v>51.709385995194332</c:v>
              </c:pt>
              <c:pt idx="5">
                <c:v>51.799842663853717</c:v>
              </c:pt>
              <c:pt idx="6">
                <c:v>51.711207682667791</c:v>
              </c:pt>
              <c:pt idx="7">
                <c:v>51.71227320472385</c:v>
              </c:pt>
              <c:pt idx="8">
                <c:v>51.667650420741992</c:v>
              </c:pt>
              <c:pt idx="9">
                <c:v>51.659297323908696</c:v>
              </c:pt>
              <c:pt idx="10">
                <c:v>51.787020574657504</c:v>
              </c:pt>
              <c:pt idx="11">
                <c:v>51.662184429232177</c:v>
              </c:pt>
              <c:pt idx="12">
                <c:v>51.559031216654958</c:v>
              </c:pt>
              <c:pt idx="13">
                <c:v>51.654738408010545</c:v>
              </c:pt>
              <c:pt idx="14">
                <c:v>51.502809632096771</c:v>
              </c:pt>
              <c:pt idx="15">
                <c:v>51.478461515472667</c:v>
              </c:pt>
              <c:pt idx="16">
                <c:v>51.366781094399904</c:v>
              </c:pt>
              <c:pt idx="17">
                <c:v>51.356916768824824</c:v>
              </c:pt>
              <c:pt idx="18">
                <c:v>51.388133844303006</c:v>
              </c:pt>
              <c:pt idx="19">
                <c:v>51.314720110315328</c:v>
              </c:pt>
              <c:pt idx="20">
                <c:v>51.258303717544145</c:v>
              </c:pt>
              <c:pt idx="21">
                <c:v>51.3188932070831</c:v>
              </c:pt>
              <c:pt idx="22">
                <c:v>51.252945281222622</c:v>
              </c:pt>
              <c:pt idx="23">
                <c:v>51.242827790823569</c:v>
              </c:pt>
              <c:pt idx="24">
                <c:v>51.188826905878592</c:v>
              </c:pt>
              <c:pt idx="25">
                <c:v>51.193608976121233</c:v>
              </c:pt>
              <c:pt idx="26">
                <c:v>51.109964781830946</c:v>
              </c:pt>
              <c:pt idx="27">
                <c:v>51.151731153500556</c:v>
              </c:pt>
              <c:pt idx="28">
                <c:v>51.099787670791741</c:v>
              </c:pt>
              <c:pt idx="29">
                <c:v>51.095254182751653</c:v>
              </c:pt>
              <c:pt idx="30">
                <c:v>51.108810395077683</c:v>
              </c:pt>
              <c:pt idx="31">
                <c:v>51.057714402428942</c:v>
              </c:pt>
              <c:pt idx="32">
                <c:v>51.067578755997431</c:v>
              </c:pt>
              <c:pt idx="33">
                <c:v>51.22492752557099</c:v>
              </c:pt>
              <c:pt idx="34">
                <c:v>51.061862480720386</c:v>
              </c:pt>
              <c:pt idx="35">
                <c:v>51.071714284915089</c:v>
              </c:pt>
              <c:pt idx="36">
                <c:v>51.080921095845561</c:v>
              </c:pt>
              <c:pt idx="37">
                <c:v>50.999229405942991</c:v>
              </c:pt>
              <c:pt idx="38">
                <c:v>51.084083626898895</c:v>
              </c:pt>
              <c:pt idx="39">
                <c:v>51.1297917069882</c:v>
              </c:pt>
              <c:pt idx="40">
                <c:v>51.03542495169409</c:v>
              </c:pt>
              <c:pt idx="41">
                <c:v>50.981204379653491</c:v>
              </c:pt>
              <c:pt idx="42">
                <c:v>51.089092769396487</c:v>
              </c:pt>
              <c:pt idx="43">
                <c:v>51.002796982126384</c:v>
              </c:pt>
              <c:pt idx="44">
                <c:v>50.941572413893937</c:v>
              </c:pt>
              <c:pt idx="45">
                <c:v>50.962225226141769</c:v>
              </c:pt>
              <c:pt idx="46">
                <c:v>50.892875729319918</c:v>
              </c:pt>
              <c:pt idx="47">
                <c:v>50.857689684058599</c:v>
              </c:pt>
              <c:pt idx="48">
                <c:v>50.912567210856693</c:v>
              </c:pt>
              <c:pt idx="49">
                <c:v>50.885872302634255</c:v>
              </c:pt>
              <c:pt idx="50">
                <c:v>50.954489497982415</c:v>
              </c:pt>
              <c:pt idx="51">
                <c:v>50.920090337704622</c:v>
              </c:pt>
              <c:pt idx="52">
                <c:v>50.877986398834615</c:v>
              </c:pt>
              <c:pt idx="53">
                <c:v>50.872239974272809</c:v>
              </c:pt>
              <c:pt idx="54">
                <c:v>50.84764104656184</c:v>
              </c:pt>
              <c:pt idx="55">
                <c:v>50.777518647527472</c:v>
              </c:pt>
              <c:pt idx="56">
                <c:v>50.739032312412107</c:v>
              </c:pt>
              <c:pt idx="57">
                <c:v>50.734811520296397</c:v>
              </c:pt>
              <c:pt idx="58">
                <c:v>50.758088025456594</c:v>
              </c:pt>
              <c:pt idx="59">
                <c:v>50.761241119578628</c:v>
              </c:pt>
              <c:pt idx="60">
                <c:v>50.74034390896459</c:v>
              </c:pt>
              <c:pt idx="61">
                <c:v>50.734973144764744</c:v>
              </c:pt>
              <c:pt idx="62">
                <c:v>50.742171810043764</c:v>
              </c:pt>
              <c:pt idx="63">
                <c:v>50.737949308185485</c:v>
              </c:pt>
              <c:pt idx="64">
                <c:v>50.689989149732511</c:v>
              </c:pt>
              <c:pt idx="65">
                <c:v>50.634693639835518</c:v>
              </c:pt>
              <c:pt idx="66">
                <c:v>50.657183103682343</c:v>
              </c:pt>
              <c:pt idx="67">
                <c:v>50.696654721983379</c:v>
              </c:pt>
              <c:pt idx="68">
                <c:v>50.660167784957046</c:v>
              </c:pt>
              <c:pt idx="69">
                <c:v>50.661310681821092</c:v>
              </c:pt>
              <c:pt idx="70">
                <c:v>50.658108926409795</c:v>
              </c:pt>
              <c:pt idx="71">
                <c:v>50.62944301490981</c:v>
              </c:pt>
              <c:pt idx="72">
                <c:v>50.617125560426679</c:v>
              </c:pt>
              <c:pt idx="73">
                <c:v>50.609977277212842</c:v>
              </c:pt>
              <c:pt idx="74">
                <c:v>50.627135016708188</c:v>
              </c:pt>
              <c:pt idx="75">
                <c:v>50.618526252746634</c:v>
              </c:pt>
              <c:pt idx="76">
                <c:v>50.59932114169122</c:v>
              </c:pt>
              <c:pt idx="77">
                <c:v>50.597239055110506</c:v>
              </c:pt>
              <c:pt idx="78">
                <c:v>50.590651310296451</c:v>
              </c:pt>
              <c:pt idx="79">
                <c:v>50.578167226581073</c:v>
              </c:pt>
              <c:pt idx="80">
                <c:v>50.597045368282132</c:v>
              </c:pt>
              <c:pt idx="81">
                <c:v>50.580080071110999</c:v>
              </c:pt>
              <c:pt idx="82">
                <c:v>50.57597057892216</c:v>
              </c:pt>
              <c:pt idx="83">
                <c:v>50.584028111648053</c:v>
              </c:pt>
              <c:pt idx="84">
                <c:v>50.563220823044887</c:v>
              </c:pt>
              <c:pt idx="85">
                <c:v>50.544872143472681</c:v>
              </c:pt>
              <c:pt idx="86">
                <c:v>50.556707764647811</c:v>
              </c:pt>
              <c:pt idx="87">
                <c:v>50.548136464166511</c:v>
              </c:pt>
              <c:pt idx="88">
                <c:v>50.523641990656216</c:v>
              </c:pt>
              <c:pt idx="89">
                <c:v>50.526294144732205</c:v>
              </c:pt>
              <c:pt idx="90">
                <c:v>50.520472088055548</c:v>
              </c:pt>
              <c:pt idx="91">
                <c:v>50.544507119963093</c:v>
              </c:pt>
              <c:pt idx="92">
                <c:v>50.50807163216588</c:v>
              </c:pt>
              <c:pt idx="93">
                <c:v>50.516656658967449</c:v>
              </c:pt>
              <c:pt idx="94">
                <c:v>50.517709765982069</c:v>
              </c:pt>
              <c:pt idx="95">
                <c:v>50.486600202429948</c:v>
              </c:pt>
              <c:pt idx="96">
                <c:v>50.483314075048604</c:v>
              </c:pt>
              <c:pt idx="97">
                <c:v>50.524136806085075</c:v>
              </c:pt>
              <c:pt idx="98">
                <c:v>50.522834441468149</c:v>
              </c:pt>
              <c:pt idx="99">
                <c:v>50.48725779837919</c:v>
              </c:pt>
              <c:pt idx="100">
                <c:v>50.483664684727479</c:v>
              </c:pt>
              <c:pt idx="101">
                <c:v>50.509862403297042</c:v>
              </c:pt>
              <c:pt idx="102">
                <c:v>50.485726695770161</c:v>
              </c:pt>
              <c:pt idx="103">
                <c:v>50.484702633570109</c:v>
              </c:pt>
              <c:pt idx="104">
                <c:v>50.464660902457275</c:v>
              </c:pt>
              <c:pt idx="105">
                <c:v>50.471636589276557</c:v>
              </c:pt>
              <c:pt idx="106">
                <c:v>50.450546082277441</c:v>
              </c:pt>
              <c:pt idx="107">
                <c:v>50.484646180794414</c:v>
              </c:pt>
              <c:pt idx="108">
                <c:v>50.475399948885993</c:v>
              </c:pt>
              <c:pt idx="109">
                <c:v>50.480865681959145</c:v>
              </c:pt>
              <c:pt idx="110">
                <c:v>50.45317829433543</c:v>
              </c:pt>
              <c:pt idx="111">
                <c:v>50.482907998648415</c:v>
              </c:pt>
              <c:pt idx="112">
                <c:v>50.431910532915566</c:v>
              </c:pt>
              <c:pt idx="113">
                <c:v>50.45935790316797</c:v>
              </c:pt>
              <c:pt idx="114">
                <c:v>50.430514572032678</c:v>
              </c:pt>
              <c:pt idx="115">
                <c:v>50.460122869450089</c:v>
              </c:pt>
              <c:pt idx="116">
                <c:v>50.462960674141975</c:v>
              </c:pt>
              <c:pt idx="117">
                <c:v>50.44727941128243</c:v>
              </c:pt>
              <c:pt idx="118">
                <c:v>50.452016808052377</c:v>
              </c:pt>
              <c:pt idx="119">
                <c:v>50.462672343029951</c:v>
              </c:pt>
              <c:pt idx="120">
                <c:v>50.449618432650212</c:v>
              </c:pt>
              <c:pt idx="121">
                <c:v>50.472575721870982</c:v>
              </c:pt>
              <c:pt idx="122">
                <c:v>50.464427074920806</c:v>
              </c:pt>
              <c:pt idx="123">
                <c:v>50.456371252796217</c:v>
              </c:pt>
              <c:pt idx="124">
                <c:v>50.444868916471577</c:v>
              </c:pt>
              <c:pt idx="125">
                <c:v>50.454364528750141</c:v>
              </c:pt>
              <c:pt idx="126">
                <c:v>50.452240782744227</c:v>
              </c:pt>
              <c:pt idx="127">
                <c:v>50.449737363042836</c:v>
              </c:pt>
              <c:pt idx="128">
                <c:v>50.454613267767698</c:v>
              </c:pt>
              <c:pt idx="129">
                <c:v>50.459767141753638</c:v>
              </c:pt>
              <c:pt idx="130">
                <c:v>50.461941104162847</c:v>
              </c:pt>
              <c:pt idx="131">
                <c:v>50.494651201884743</c:v>
              </c:pt>
              <c:pt idx="132">
                <c:v>50.470343767404636</c:v>
              </c:pt>
              <c:pt idx="133">
                <c:v>50.494835379472228</c:v>
              </c:pt>
              <c:pt idx="134">
                <c:v>50.488019370935916</c:v>
              </c:pt>
              <c:pt idx="135">
                <c:v>50.479999009508703</c:v>
              </c:pt>
              <c:pt idx="136">
                <c:v>50.506108541442785</c:v>
              </c:pt>
              <c:pt idx="137">
                <c:v>50.547977209775667</c:v>
              </c:pt>
              <c:pt idx="138">
                <c:v>50.497259331571648</c:v>
              </c:pt>
              <c:pt idx="139">
                <c:v>50.50469681128677</c:v>
              </c:pt>
              <c:pt idx="140">
                <c:v>50.523064040099548</c:v>
              </c:pt>
              <c:pt idx="141">
                <c:v>50.497774208374771</c:v>
              </c:pt>
              <c:pt idx="142">
                <c:v>50.547142352461428</c:v>
              </c:pt>
              <c:pt idx="143">
                <c:v>50.550540056462303</c:v>
              </c:pt>
              <c:pt idx="144">
                <c:v>50.543933364944991</c:v>
              </c:pt>
              <c:pt idx="145">
                <c:v>50.536654024579036</c:v>
              </c:pt>
              <c:pt idx="146">
                <c:v>50.546857469085055</c:v>
              </c:pt>
              <c:pt idx="147">
                <c:v>50.566817182812684</c:v>
              </c:pt>
              <c:pt idx="148">
                <c:v>50.556437770080279</c:v>
              </c:pt>
              <c:pt idx="149">
                <c:v>50.565205428238897</c:v>
              </c:pt>
              <c:pt idx="150">
                <c:v>50.56876011926731</c:v>
              </c:pt>
              <c:pt idx="151">
                <c:v>50.564307569668152</c:v>
              </c:pt>
              <c:pt idx="152">
                <c:v>50.558463188669016</c:v>
              </c:pt>
              <c:pt idx="153">
                <c:v>50.578051563894789</c:v>
              </c:pt>
              <c:pt idx="154">
                <c:v>50.586628668058125</c:v>
              </c:pt>
              <c:pt idx="155">
                <c:v>50.576600320701665</c:v>
              </c:pt>
              <c:pt idx="156">
                <c:v>50.583443931784636</c:v>
              </c:pt>
              <c:pt idx="157">
                <c:v>50.571751996544478</c:v>
              </c:pt>
              <c:pt idx="158">
                <c:v>50.574473798547821</c:v>
              </c:pt>
              <c:pt idx="159">
                <c:v>50.565833326466596</c:v>
              </c:pt>
              <c:pt idx="160">
                <c:v>50.572732771721959</c:v>
              </c:pt>
              <c:pt idx="161">
                <c:v>50.588753690914345</c:v>
              </c:pt>
              <c:pt idx="162">
                <c:v>50.578911613438258</c:v>
              </c:pt>
              <c:pt idx="163">
                <c:v>50.566249613749285</c:v>
              </c:pt>
              <c:pt idx="164">
                <c:v>50.579347564000869</c:v>
              </c:pt>
              <c:pt idx="165">
                <c:v>50.568092706765199</c:v>
              </c:pt>
              <c:pt idx="166">
                <c:v>50.5644539177474</c:v>
              </c:pt>
              <c:pt idx="167">
                <c:v>50.568606862360767</c:v>
              </c:pt>
              <c:pt idx="168">
                <c:v>50.577259712246175</c:v>
              </c:pt>
              <c:pt idx="169">
                <c:v>50.557966731267982</c:v>
              </c:pt>
              <c:pt idx="170">
                <c:v>50.567484612149734</c:v>
              </c:pt>
              <c:pt idx="171">
                <c:v>50.557071711087062</c:v>
              </c:pt>
              <c:pt idx="172">
                <c:v>50.554457765858785</c:v>
              </c:pt>
              <c:pt idx="173">
                <c:v>50.544752447707175</c:v>
              </c:pt>
              <c:pt idx="174">
                <c:v>50.539521169081134</c:v>
              </c:pt>
              <c:pt idx="175">
                <c:v>50.549339263733209</c:v>
              </c:pt>
              <c:pt idx="176">
                <c:v>50.52897386648575</c:v>
              </c:pt>
              <c:pt idx="177">
                <c:v>50.545789142123404</c:v>
              </c:pt>
              <c:pt idx="178">
                <c:v>50.556613810657851</c:v>
              </c:pt>
              <c:pt idx="179">
                <c:v>50.534686107662722</c:v>
              </c:pt>
              <c:pt idx="180">
                <c:v>50.538444772272129</c:v>
              </c:pt>
              <c:pt idx="181">
                <c:v>50.534071674465345</c:v>
              </c:pt>
              <c:pt idx="182">
                <c:v>50.538614939469795</c:v>
              </c:pt>
              <c:pt idx="183">
                <c:v>50.535817001410003</c:v>
              </c:pt>
              <c:pt idx="184">
                <c:v>50.530913310566632</c:v>
              </c:pt>
              <c:pt idx="185">
                <c:v>50.527002681734444</c:v>
              </c:pt>
              <c:pt idx="186">
                <c:v>50.539052226966028</c:v>
              </c:pt>
              <c:pt idx="187">
                <c:v>50.544293446441607</c:v>
              </c:pt>
              <c:pt idx="188">
                <c:v>50.542961923496335</c:v>
              </c:pt>
              <c:pt idx="189">
                <c:v>50.548832825298746</c:v>
              </c:pt>
              <c:pt idx="190">
                <c:v>50.539944598307585</c:v>
              </c:pt>
              <c:pt idx="191">
                <c:v>50.557972665050563</c:v>
              </c:pt>
              <c:pt idx="192">
                <c:v>50.541309836607915</c:v>
              </c:pt>
              <c:pt idx="193">
                <c:v>50.530337422186285</c:v>
              </c:pt>
              <c:pt idx="194">
                <c:v>50.542522691294302</c:v>
              </c:pt>
              <c:pt idx="195">
                <c:v>50.556662271158686</c:v>
              </c:pt>
              <c:pt idx="196">
                <c:v>50.553605212684879</c:v>
              </c:pt>
              <c:pt idx="197">
                <c:v>50.555252941707252</c:v>
              </c:pt>
              <c:pt idx="198">
                <c:v>50.539791254020827</c:v>
              </c:pt>
              <c:pt idx="199">
                <c:v>50.530640209678722</c:v>
              </c:pt>
              <c:pt idx="200">
                <c:v>50.505445250982589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C6C6-4E90-9EAB-C65761F13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302992"/>
        <c:axId val="175305072"/>
      </c:scatterChart>
      <c:valAx>
        <c:axId val="175302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Frequency [MHz]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05072"/>
        <c:crosses val="autoZero"/>
        <c:crossBetween val="midCat"/>
      </c:valAx>
      <c:valAx>
        <c:axId val="175305072"/>
        <c:scaling>
          <c:orientation val="minMax"/>
          <c:max val="52"/>
          <c:min val="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特性インピーダンス </a:t>
                </a:r>
                <a:r>
                  <a:rPr lang="en-US" altLang="ja-JP" sz="1400"/>
                  <a:t>[Ω]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0299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'50Ω同軸'!$H$1</c:f>
              <c:strCache>
                <c:ptCount val="1"/>
                <c:pt idx="0">
                  <c:v>θs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'50Ω同軸'!$A$2:$A$202</c:f>
              <c:numCache>
                <c:formatCode>General</c:formatCode>
                <c:ptCount val="201"/>
                <c:pt idx="0">
                  <c:v>0.3</c:v>
                </c:pt>
                <c:pt idx="1">
                  <c:v>0.34849999999999998</c:v>
                </c:pt>
                <c:pt idx="2">
                  <c:v>0.39700000000000002</c:v>
                </c:pt>
                <c:pt idx="3">
                  <c:v>0.44550000000000001</c:v>
                </c:pt>
                <c:pt idx="4">
                  <c:v>0.49399999999999999</c:v>
                </c:pt>
                <c:pt idx="5">
                  <c:v>0.54249999999999998</c:v>
                </c:pt>
                <c:pt idx="6">
                  <c:v>0.59099999999999997</c:v>
                </c:pt>
                <c:pt idx="7">
                  <c:v>0.63949999999999996</c:v>
                </c:pt>
                <c:pt idx="8">
                  <c:v>0.68799999999999994</c:v>
                </c:pt>
                <c:pt idx="9">
                  <c:v>0.73650000000000004</c:v>
                </c:pt>
                <c:pt idx="10">
                  <c:v>0.78500000000000003</c:v>
                </c:pt>
                <c:pt idx="11">
                  <c:v>0.83350000000000002</c:v>
                </c:pt>
                <c:pt idx="12">
                  <c:v>0.88200000000000001</c:v>
                </c:pt>
                <c:pt idx="13">
                  <c:v>0.93049999999999999</c:v>
                </c:pt>
                <c:pt idx="14">
                  <c:v>0.97899999999999998</c:v>
                </c:pt>
                <c:pt idx="15">
                  <c:v>1.0275000000000001</c:v>
                </c:pt>
                <c:pt idx="16">
                  <c:v>1.0760000000000001</c:v>
                </c:pt>
                <c:pt idx="17">
                  <c:v>1.1245000000000001</c:v>
                </c:pt>
                <c:pt idx="18">
                  <c:v>1.173</c:v>
                </c:pt>
                <c:pt idx="19">
                  <c:v>1.2215</c:v>
                </c:pt>
                <c:pt idx="20">
                  <c:v>1.27</c:v>
                </c:pt>
                <c:pt idx="21">
                  <c:v>1.3185</c:v>
                </c:pt>
                <c:pt idx="22">
                  <c:v>1.367</c:v>
                </c:pt>
                <c:pt idx="23">
                  <c:v>1.4155</c:v>
                </c:pt>
                <c:pt idx="24">
                  <c:v>1.464</c:v>
                </c:pt>
                <c:pt idx="25">
                  <c:v>1.5125</c:v>
                </c:pt>
                <c:pt idx="26">
                  <c:v>1.5609999999999999</c:v>
                </c:pt>
                <c:pt idx="27">
                  <c:v>1.6094999999999999</c:v>
                </c:pt>
                <c:pt idx="28">
                  <c:v>1.6579999999999999</c:v>
                </c:pt>
                <c:pt idx="29">
                  <c:v>1.7064999999999999</c:v>
                </c:pt>
                <c:pt idx="30">
                  <c:v>1.7549999999999999</c:v>
                </c:pt>
                <c:pt idx="31">
                  <c:v>1.8035000000000001</c:v>
                </c:pt>
                <c:pt idx="32">
                  <c:v>1.8520000000000001</c:v>
                </c:pt>
                <c:pt idx="33">
                  <c:v>1.9005000000000001</c:v>
                </c:pt>
                <c:pt idx="34">
                  <c:v>1.9490000000000001</c:v>
                </c:pt>
                <c:pt idx="35">
                  <c:v>1.9975000000000001</c:v>
                </c:pt>
                <c:pt idx="36">
                  <c:v>2.0459999999999998</c:v>
                </c:pt>
                <c:pt idx="37">
                  <c:v>2.0945</c:v>
                </c:pt>
                <c:pt idx="38">
                  <c:v>2.1429999999999998</c:v>
                </c:pt>
                <c:pt idx="39">
                  <c:v>2.1915</c:v>
                </c:pt>
                <c:pt idx="40">
                  <c:v>2.2400000000000002</c:v>
                </c:pt>
                <c:pt idx="41">
                  <c:v>2.2885</c:v>
                </c:pt>
                <c:pt idx="42">
                  <c:v>2.3370000000000002</c:v>
                </c:pt>
                <c:pt idx="43">
                  <c:v>2.3855</c:v>
                </c:pt>
                <c:pt idx="44">
                  <c:v>2.4340000000000002</c:v>
                </c:pt>
                <c:pt idx="45">
                  <c:v>2.4824999999999999</c:v>
                </c:pt>
                <c:pt idx="46">
                  <c:v>2.5310000000000001</c:v>
                </c:pt>
                <c:pt idx="47">
                  <c:v>2.5794999999999999</c:v>
                </c:pt>
                <c:pt idx="48">
                  <c:v>2.6280000000000001</c:v>
                </c:pt>
                <c:pt idx="49">
                  <c:v>2.6764999999999999</c:v>
                </c:pt>
                <c:pt idx="50">
                  <c:v>2.7250000000000001</c:v>
                </c:pt>
                <c:pt idx="51">
                  <c:v>2.7734999999999999</c:v>
                </c:pt>
                <c:pt idx="52">
                  <c:v>2.8220000000000001</c:v>
                </c:pt>
                <c:pt idx="53">
                  <c:v>2.8704999999999998</c:v>
                </c:pt>
                <c:pt idx="54">
                  <c:v>2.919</c:v>
                </c:pt>
                <c:pt idx="55">
                  <c:v>2.9674999999999998</c:v>
                </c:pt>
                <c:pt idx="56">
                  <c:v>3.016</c:v>
                </c:pt>
                <c:pt idx="57">
                  <c:v>3.0644999999999998</c:v>
                </c:pt>
                <c:pt idx="58">
                  <c:v>3.113</c:v>
                </c:pt>
                <c:pt idx="59">
                  <c:v>3.1615000000000002</c:v>
                </c:pt>
                <c:pt idx="60">
                  <c:v>3.21</c:v>
                </c:pt>
                <c:pt idx="61">
                  <c:v>3.2585000000000002</c:v>
                </c:pt>
                <c:pt idx="62">
                  <c:v>3.3069999999999999</c:v>
                </c:pt>
                <c:pt idx="63">
                  <c:v>3.3555000000000001</c:v>
                </c:pt>
                <c:pt idx="64">
                  <c:v>3.4039999999999999</c:v>
                </c:pt>
                <c:pt idx="65">
                  <c:v>3.4525000000000001</c:v>
                </c:pt>
                <c:pt idx="66">
                  <c:v>3.5009999999999999</c:v>
                </c:pt>
                <c:pt idx="67">
                  <c:v>3.5495000000000001</c:v>
                </c:pt>
                <c:pt idx="68">
                  <c:v>3.5979999999999999</c:v>
                </c:pt>
                <c:pt idx="69">
                  <c:v>3.6465000000000001</c:v>
                </c:pt>
                <c:pt idx="70">
                  <c:v>3.6949999999999998</c:v>
                </c:pt>
                <c:pt idx="71">
                  <c:v>3.7435</c:v>
                </c:pt>
                <c:pt idx="72">
                  <c:v>3.7919999999999998</c:v>
                </c:pt>
                <c:pt idx="73">
                  <c:v>3.8405</c:v>
                </c:pt>
                <c:pt idx="74">
                  <c:v>3.8889999999999998</c:v>
                </c:pt>
                <c:pt idx="75">
                  <c:v>3.9375</c:v>
                </c:pt>
                <c:pt idx="76">
                  <c:v>3.9860000000000002</c:v>
                </c:pt>
                <c:pt idx="77">
                  <c:v>4.0345000000000004</c:v>
                </c:pt>
                <c:pt idx="78">
                  <c:v>4.0830000000000002</c:v>
                </c:pt>
                <c:pt idx="79">
                  <c:v>4.1315</c:v>
                </c:pt>
                <c:pt idx="80">
                  <c:v>4.18</c:v>
                </c:pt>
                <c:pt idx="81">
                  <c:v>4.2285000000000004</c:v>
                </c:pt>
                <c:pt idx="82">
                  <c:v>4.2770000000000001</c:v>
                </c:pt>
                <c:pt idx="83">
                  <c:v>4.3254999999999999</c:v>
                </c:pt>
                <c:pt idx="84">
                  <c:v>4.3739999999999997</c:v>
                </c:pt>
                <c:pt idx="85">
                  <c:v>4.4225000000000003</c:v>
                </c:pt>
                <c:pt idx="86">
                  <c:v>4.4710000000000001</c:v>
                </c:pt>
                <c:pt idx="87">
                  <c:v>4.5194999999999999</c:v>
                </c:pt>
                <c:pt idx="88">
                  <c:v>4.5679999999999996</c:v>
                </c:pt>
                <c:pt idx="89">
                  <c:v>4.6165000000000003</c:v>
                </c:pt>
                <c:pt idx="90">
                  <c:v>4.665</c:v>
                </c:pt>
                <c:pt idx="91">
                  <c:v>4.7134999999999998</c:v>
                </c:pt>
                <c:pt idx="92">
                  <c:v>4.7619999999999996</c:v>
                </c:pt>
                <c:pt idx="93">
                  <c:v>4.8105000000000002</c:v>
                </c:pt>
                <c:pt idx="94">
                  <c:v>4.859</c:v>
                </c:pt>
                <c:pt idx="95">
                  <c:v>4.9074999999999998</c:v>
                </c:pt>
                <c:pt idx="96">
                  <c:v>4.9560000000000004</c:v>
                </c:pt>
                <c:pt idx="97">
                  <c:v>5.0045000000000002</c:v>
                </c:pt>
                <c:pt idx="98">
                  <c:v>5.0529999999999999</c:v>
                </c:pt>
                <c:pt idx="99">
                  <c:v>5.1014999999999997</c:v>
                </c:pt>
                <c:pt idx="100">
                  <c:v>5.15</c:v>
                </c:pt>
                <c:pt idx="101">
                  <c:v>5.1985000000000001</c:v>
                </c:pt>
                <c:pt idx="102">
                  <c:v>5.2469999999999999</c:v>
                </c:pt>
                <c:pt idx="103">
                  <c:v>5.2954999999999997</c:v>
                </c:pt>
                <c:pt idx="104">
                  <c:v>5.3440000000000003</c:v>
                </c:pt>
                <c:pt idx="105">
                  <c:v>5.3925000000000001</c:v>
                </c:pt>
                <c:pt idx="106">
                  <c:v>5.4409999999999998</c:v>
                </c:pt>
                <c:pt idx="107">
                  <c:v>5.4894999999999996</c:v>
                </c:pt>
                <c:pt idx="108">
                  <c:v>5.5380000000000003</c:v>
                </c:pt>
                <c:pt idx="109">
                  <c:v>5.5865</c:v>
                </c:pt>
                <c:pt idx="110">
                  <c:v>5.6349999999999998</c:v>
                </c:pt>
                <c:pt idx="111">
                  <c:v>5.6835000000000004</c:v>
                </c:pt>
                <c:pt idx="112">
                  <c:v>5.7320000000000002</c:v>
                </c:pt>
                <c:pt idx="113">
                  <c:v>5.7805</c:v>
                </c:pt>
                <c:pt idx="114">
                  <c:v>5.8289999999999997</c:v>
                </c:pt>
                <c:pt idx="115">
                  <c:v>5.8775000000000004</c:v>
                </c:pt>
                <c:pt idx="116">
                  <c:v>5.9260000000000002</c:v>
                </c:pt>
                <c:pt idx="117">
                  <c:v>5.9744999999999999</c:v>
                </c:pt>
                <c:pt idx="118">
                  <c:v>6.0229999999999997</c:v>
                </c:pt>
                <c:pt idx="119">
                  <c:v>6.0715000000000003</c:v>
                </c:pt>
                <c:pt idx="120">
                  <c:v>6.12</c:v>
                </c:pt>
                <c:pt idx="121">
                  <c:v>6.1684999999999999</c:v>
                </c:pt>
                <c:pt idx="122">
                  <c:v>6.2169999999999996</c:v>
                </c:pt>
                <c:pt idx="123">
                  <c:v>6.2655000000000003</c:v>
                </c:pt>
                <c:pt idx="124">
                  <c:v>6.3140000000000001</c:v>
                </c:pt>
                <c:pt idx="125">
                  <c:v>6.3624999999999998</c:v>
                </c:pt>
                <c:pt idx="126">
                  <c:v>6.4109999999999996</c:v>
                </c:pt>
                <c:pt idx="127">
                  <c:v>6.4595000000000002</c:v>
                </c:pt>
                <c:pt idx="128">
                  <c:v>6.508</c:v>
                </c:pt>
                <c:pt idx="129">
                  <c:v>6.5564999999999998</c:v>
                </c:pt>
                <c:pt idx="130">
                  <c:v>6.6050000000000004</c:v>
                </c:pt>
                <c:pt idx="131">
                  <c:v>6.6535000000000002</c:v>
                </c:pt>
                <c:pt idx="132">
                  <c:v>6.702</c:v>
                </c:pt>
                <c:pt idx="133">
                  <c:v>6.7504999999999997</c:v>
                </c:pt>
                <c:pt idx="134">
                  <c:v>6.7990000000000004</c:v>
                </c:pt>
                <c:pt idx="135">
                  <c:v>6.8475000000000001</c:v>
                </c:pt>
                <c:pt idx="136">
                  <c:v>6.8959999999999999</c:v>
                </c:pt>
                <c:pt idx="137">
                  <c:v>6.9444999999999997</c:v>
                </c:pt>
                <c:pt idx="138">
                  <c:v>6.9930000000000003</c:v>
                </c:pt>
                <c:pt idx="139">
                  <c:v>7.0415000000000001</c:v>
                </c:pt>
                <c:pt idx="140">
                  <c:v>7.09</c:v>
                </c:pt>
                <c:pt idx="141">
                  <c:v>7.1384999999999996</c:v>
                </c:pt>
                <c:pt idx="142">
                  <c:v>7.1870000000000003</c:v>
                </c:pt>
                <c:pt idx="143">
                  <c:v>7.2355</c:v>
                </c:pt>
                <c:pt idx="144">
                  <c:v>7.2839999999999998</c:v>
                </c:pt>
                <c:pt idx="145">
                  <c:v>7.3324999999999996</c:v>
                </c:pt>
                <c:pt idx="146">
                  <c:v>7.3810000000000002</c:v>
                </c:pt>
                <c:pt idx="147">
                  <c:v>7.4295</c:v>
                </c:pt>
                <c:pt idx="148">
                  <c:v>7.4779999999999998</c:v>
                </c:pt>
                <c:pt idx="149">
                  <c:v>7.5265000000000004</c:v>
                </c:pt>
                <c:pt idx="150">
                  <c:v>7.5750000000000002</c:v>
                </c:pt>
                <c:pt idx="151">
                  <c:v>7.6234999999999999</c:v>
                </c:pt>
                <c:pt idx="152">
                  <c:v>7.6719999999999997</c:v>
                </c:pt>
                <c:pt idx="153">
                  <c:v>7.7205000000000004</c:v>
                </c:pt>
                <c:pt idx="154">
                  <c:v>7.7690000000000001</c:v>
                </c:pt>
                <c:pt idx="155">
                  <c:v>7.8174999999999999</c:v>
                </c:pt>
                <c:pt idx="156">
                  <c:v>7.8659999999999997</c:v>
                </c:pt>
                <c:pt idx="157">
                  <c:v>7.9145000000000003</c:v>
                </c:pt>
                <c:pt idx="158">
                  <c:v>7.9630000000000001</c:v>
                </c:pt>
                <c:pt idx="159">
                  <c:v>8.0114999999999998</c:v>
                </c:pt>
                <c:pt idx="160">
                  <c:v>8.06</c:v>
                </c:pt>
                <c:pt idx="161">
                  <c:v>8.1084999999999994</c:v>
                </c:pt>
                <c:pt idx="162">
                  <c:v>8.157</c:v>
                </c:pt>
                <c:pt idx="163">
                  <c:v>8.2055000000000007</c:v>
                </c:pt>
                <c:pt idx="164">
                  <c:v>8.2539999999999996</c:v>
                </c:pt>
                <c:pt idx="165">
                  <c:v>8.3025000000000002</c:v>
                </c:pt>
                <c:pt idx="166">
                  <c:v>8.3510000000000009</c:v>
                </c:pt>
                <c:pt idx="167">
                  <c:v>8.3994999999999997</c:v>
                </c:pt>
                <c:pt idx="168">
                  <c:v>8.4480000000000004</c:v>
                </c:pt>
                <c:pt idx="169">
                  <c:v>8.4964999999999993</c:v>
                </c:pt>
                <c:pt idx="170">
                  <c:v>8.5449999999999999</c:v>
                </c:pt>
                <c:pt idx="171">
                  <c:v>8.5935000000000006</c:v>
                </c:pt>
                <c:pt idx="172">
                  <c:v>8.6419999999999995</c:v>
                </c:pt>
                <c:pt idx="173">
                  <c:v>8.6905000000000001</c:v>
                </c:pt>
                <c:pt idx="174">
                  <c:v>8.7390000000000008</c:v>
                </c:pt>
                <c:pt idx="175">
                  <c:v>8.7874999999999996</c:v>
                </c:pt>
                <c:pt idx="176">
                  <c:v>8.8360000000000003</c:v>
                </c:pt>
                <c:pt idx="177">
                  <c:v>8.8844999999999992</c:v>
                </c:pt>
                <c:pt idx="178">
                  <c:v>8.9329999999999998</c:v>
                </c:pt>
                <c:pt idx="179">
                  <c:v>8.9815000000000005</c:v>
                </c:pt>
                <c:pt idx="180">
                  <c:v>9.0299999999999994</c:v>
                </c:pt>
                <c:pt idx="181">
                  <c:v>9.0785</c:v>
                </c:pt>
                <c:pt idx="182">
                  <c:v>9.1270000000000007</c:v>
                </c:pt>
                <c:pt idx="183">
                  <c:v>9.1754999999999995</c:v>
                </c:pt>
                <c:pt idx="184">
                  <c:v>9.2240000000000002</c:v>
                </c:pt>
                <c:pt idx="185">
                  <c:v>9.2725000000000009</c:v>
                </c:pt>
                <c:pt idx="186">
                  <c:v>9.3209999999999997</c:v>
                </c:pt>
                <c:pt idx="187">
                  <c:v>9.3695000000000004</c:v>
                </c:pt>
                <c:pt idx="188">
                  <c:v>9.4179999999999993</c:v>
                </c:pt>
                <c:pt idx="189">
                  <c:v>9.4664999999999999</c:v>
                </c:pt>
                <c:pt idx="190">
                  <c:v>9.5150000000000006</c:v>
                </c:pt>
                <c:pt idx="191">
                  <c:v>9.5634999999999994</c:v>
                </c:pt>
                <c:pt idx="192">
                  <c:v>9.6120000000000001</c:v>
                </c:pt>
                <c:pt idx="193">
                  <c:v>9.6605000000000008</c:v>
                </c:pt>
                <c:pt idx="194">
                  <c:v>9.7089999999999996</c:v>
                </c:pt>
                <c:pt idx="195">
                  <c:v>9.7575000000000003</c:v>
                </c:pt>
                <c:pt idx="196">
                  <c:v>9.8059999999999992</c:v>
                </c:pt>
                <c:pt idx="197">
                  <c:v>9.8544999999999998</c:v>
                </c:pt>
                <c:pt idx="198">
                  <c:v>9.9030000000000005</c:v>
                </c:pt>
                <c:pt idx="199">
                  <c:v>9.9514999999999993</c:v>
                </c:pt>
                <c:pt idx="200">
                  <c:v>10</c:v>
                </c:pt>
              </c:numCache>
            </c:numRef>
          </c:xVal>
          <c:yVal>
            <c:numRef>
              <c:f>'50Ω同軸'!$H$2:$H$202</c:f>
              <c:numCache>
                <c:formatCode>General</c:formatCode>
                <c:ptCount val="201"/>
                <c:pt idx="0">
                  <c:v>80.233320604227316</c:v>
                </c:pt>
                <c:pt idx="1">
                  <c:v>81.193207305564698</c:v>
                </c:pt>
                <c:pt idx="2">
                  <c:v>81.064386157418255</c:v>
                </c:pt>
                <c:pt idx="3">
                  <c:v>81.643433293502852</c:v>
                </c:pt>
                <c:pt idx="4">
                  <c:v>82.619363641159183</c:v>
                </c:pt>
                <c:pt idx="5">
                  <c:v>82.97526787689327</c:v>
                </c:pt>
                <c:pt idx="6">
                  <c:v>83.550465296157711</c:v>
                </c:pt>
                <c:pt idx="7">
                  <c:v>83.558399900664966</c:v>
                </c:pt>
                <c:pt idx="8">
                  <c:v>84.013335932390078</c:v>
                </c:pt>
                <c:pt idx="9">
                  <c:v>83.990994042505491</c:v>
                </c:pt>
                <c:pt idx="10">
                  <c:v>84.196424504151892</c:v>
                </c:pt>
                <c:pt idx="11">
                  <c:v>84.342100697594702</c:v>
                </c:pt>
                <c:pt idx="12">
                  <c:v>84.63897003532837</c:v>
                </c:pt>
                <c:pt idx="13">
                  <c:v>84.920392139985424</c:v>
                </c:pt>
                <c:pt idx="14">
                  <c:v>85.311631897908342</c:v>
                </c:pt>
                <c:pt idx="15">
                  <c:v>85.380076518339607</c:v>
                </c:pt>
                <c:pt idx="16">
                  <c:v>85.442580980285996</c:v>
                </c:pt>
                <c:pt idx="17">
                  <c:v>85.510236622494773</c:v>
                </c:pt>
                <c:pt idx="18">
                  <c:v>85.562436882557066</c:v>
                </c:pt>
                <c:pt idx="19">
                  <c:v>85.732106699709192</c:v>
                </c:pt>
                <c:pt idx="20">
                  <c:v>85.889301164347444</c:v>
                </c:pt>
                <c:pt idx="21">
                  <c:v>85.930477539689761</c:v>
                </c:pt>
                <c:pt idx="22">
                  <c:v>85.961009369651009</c:v>
                </c:pt>
                <c:pt idx="23">
                  <c:v>85.989515329483254</c:v>
                </c:pt>
                <c:pt idx="24">
                  <c:v>86.118023112273789</c:v>
                </c:pt>
                <c:pt idx="25">
                  <c:v>86.245040359179853</c:v>
                </c:pt>
                <c:pt idx="26">
                  <c:v>86.153969909952636</c:v>
                </c:pt>
                <c:pt idx="27">
                  <c:v>86.179731696972226</c:v>
                </c:pt>
                <c:pt idx="28">
                  <c:v>86.203948373518159</c:v>
                </c:pt>
                <c:pt idx="29">
                  <c:v>86.302950696426421</c:v>
                </c:pt>
                <c:pt idx="30">
                  <c:v>86.322370502963409</c:v>
                </c:pt>
                <c:pt idx="31">
                  <c:v>86.418473438382236</c:v>
                </c:pt>
                <c:pt idx="32">
                  <c:v>86.423665625002656</c:v>
                </c:pt>
                <c:pt idx="33">
                  <c:v>86.443373519835731</c:v>
                </c:pt>
                <c:pt idx="34">
                  <c:v>86.529439369847452</c:v>
                </c:pt>
                <c:pt idx="35">
                  <c:v>86.536323083319672</c:v>
                </c:pt>
                <c:pt idx="36">
                  <c:v>86.693905126484538</c:v>
                </c:pt>
                <c:pt idx="37">
                  <c:v>86.77245323115244</c:v>
                </c:pt>
                <c:pt idx="38">
                  <c:v>86.851205575936078</c:v>
                </c:pt>
                <c:pt idx="39">
                  <c:v>86.918870522405328</c:v>
                </c:pt>
                <c:pt idx="40">
                  <c:v>86.983691152356457</c:v>
                </c:pt>
                <c:pt idx="41">
                  <c:v>87.045842960617946</c:v>
                </c:pt>
                <c:pt idx="42">
                  <c:v>86.980462286197437</c:v>
                </c:pt>
                <c:pt idx="43">
                  <c:v>87.040147719940379</c:v>
                </c:pt>
                <c:pt idx="44">
                  <c:v>87.097521334806316</c:v>
                </c:pt>
                <c:pt idx="45">
                  <c:v>87.095305614908781</c:v>
                </c:pt>
                <c:pt idx="46">
                  <c:v>87.087150525089541</c:v>
                </c:pt>
                <c:pt idx="47">
                  <c:v>87.08225062176956</c:v>
                </c:pt>
                <c:pt idx="48">
                  <c:v>87.1404495710714</c:v>
                </c:pt>
                <c:pt idx="49">
                  <c:v>87.249670095785348</c:v>
                </c:pt>
                <c:pt idx="50">
                  <c:v>87.302482168028448</c:v>
                </c:pt>
                <c:pt idx="51">
                  <c:v>87.242843367343937</c:v>
                </c:pt>
                <c:pt idx="52">
                  <c:v>87.395024632378721</c:v>
                </c:pt>
                <c:pt idx="53">
                  <c:v>87.33578611135178</c:v>
                </c:pt>
                <c:pt idx="54">
                  <c:v>87.327451130948617</c:v>
                </c:pt>
                <c:pt idx="55">
                  <c:v>87.319381328442944</c:v>
                </c:pt>
                <c:pt idx="56">
                  <c:v>87.259474042893885</c:v>
                </c:pt>
                <c:pt idx="57">
                  <c:v>87.306291055622751</c:v>
                </c:pt>
                <c:pt idx="58">
                  <c:v>87.298916302011605</c:v>
                </c:pt>
                <c:pt idx="59">
                  <c:v>87.343608633036041</c:v>
                </c:pt>
                <c:pt idx="60">
                  <c:v>87.42926288930947</c:v>
                </c:pt>
                <c:pt idx="61">
                  <c:v>87.424576363337394</c:v>
                </c:pt>
                <c:pt idx="62">
                  <c:v>87.463238261840019</c:v>
                </c:pt>
                <c:pt idx="63">
                  <c:v>87.456186057005297</c:v>
                </c:pt>
                <c:pt idx="64">
                  <c:v>87.447381804649112</c:v>
                </c:pt>
                <c:pt idx="65">
                  <c:v>87.395467380707771</c:v>
                </c:pt>
                <c:pt idx="66">
                  <c:v>87.475140112316211</c:v>
                </c:pt>
                <c:pt idx="67">
                  <c:v>87.470167569416759</c:v>
                </c:pt>
                <c:pt idx="68">
                  <c:v>87.505030061895866</c:v>
                </c:pt>
                <c:pt idx="69">
                  <c:v>87.499768192777879</c:v>
                </c:pt>
                <c:pt idx="70">
                  <c:v>87.571951494890868</c:v>
                </c:pt>
                <c:pt idx="71">
                  <c:v>87.526041537821357</c:v>
                </c:pt>
                <c:pt idx="72">
                  <c:v>87.55833035918738</c:v>
                </c:pt>
                <c:pt idx="73">
                  <c:v>87.552619733061931</c:v>
                </c:pt>
                <c:pt idx="74">
                  <c:v>87.582110513071939</c:v>
                </c:pt>
                <c:pt idx="75">
                  <c:v>87.614055969611186</c:v>
                </c:pt>
                <c:pt idx="76">
                  <c:v>87.606272908977544</c:v>
                </c:pt>
                <c:pt idx="77">
                  <c:v>87.637104581666989</c:v>
                </c:pt>
                <c:pt idx="78">
                  <c:v>87.629235669749633</c:v>
                </c:pt>
                <c:pt idx="79">
                  <c:v>87.659023217027226</c:v>
                </c:pt>
                <c:pt idx="80">
                  <c:v>87.68807192057524</c:v>
                </c:pt>
                <c:pt idx="81">
                  <c:v>87.679892978530958</c:v>
                </c:pt>
                <c:pt idx="82">
                  <c:v>87.673312991594116</c:v>
                </c:pt>
                <c:pt idx="83">
                  <c:v>87.735439100376524</c:v>
                </c:pt>
                <c:pt idx="84">
                  <c:v>87.728356685912573</c:v>
                </c:pt>
                <c:pt idx="85">
                  <c:v>87.721440105937518</c:v>
                </c:pt>
                <c:pt idx="86">
                  <c:v>87.747769772975076</c:v>
                </c:pt>
                <c:pt idx="87">
                  <c:v>87.74078920316353</c:v>
                </c:pt>
                <c:pt idx="88">
                  <c:v>87.76504329816953</c:v>
                </c:pt>
                <c:pt idx="89">
                  <c:v>87.758021610223807</c:v>
                </c:pt>
                <c:pt idx="90">
                  <c:v>87.78402179485812</c:v>
                </c:pt>
                <c:pt idx="91">
                  <c:v>87.80822961434454</c:v>
                </c:pt>
                <c:pt idx="92">
                  <c:v>87.83191449619612</c:v>
                </c:pt>
                <c:pt idx="93">
                  <c:v>87.793869858241564</c:v>
                </c:pt>
                <c:pt idx="94">
                  <c:v>87.817204794622953</c:v>
                </c:pt>
                <c:pt idx="95">
                  <c:v>87.840051487178656</c:v>
                </c:pt>
                <c:pt idx="96">
                  <c:v>87.833886519678174</c:v>
                </c:pt>
                <c:pt idx="97">
                  <c:v>87.857180086080675</c:v>
                </c:pt>
                <c:pt idx="98">
                  <c:v>87.879978228308175</c:v>
                </c:pt>
                <c:pt idx="99">
                  <c:v>87.872520620761094</c:v>
                </c:pt>
                <c:pt idx="100">
                  <c:v>87.865211345769637</c:v>
                </c:pt>
                <c:pt idx="101">
                  <c:v>87.888280469685427</c:v>
                </c:pt>
                <c:pt idx="102">
                  <c:v>87.880967052018221</c:v>
                </c:pt>
                <c:pt idx="103">
                  <c:v>87.903402937441101</c:v>
                </c:pt>
                <c:pt idx="104">
                  <c:v>87.922400682234638</c:v>
                </c:pt>
                <c:pt idx="105">
                  <c:v>87.943972600757149</c:v>
                </c:pt>
                <c:pt idx="106">
                  <c:v>87.908667641966659</c:v>
                </c:pt>
                <c:pt idx="107">
                  <c:v>87.930927304828643</c:v>
                </c:pt>
                <c:pt idx="108">
                  <c:v>87.95084166462361</c:v>
                </c:pt>
                <c:pt idx="109">
                  <c:v>87.970376495183686</c:v>
                </c:pt>
                <c:pt idx="110">
                  <c:v>87.963789003531261</c:v>
                </c:pt>
                <c:pt idx="111">
                  <c:v>87.984632670817732</c:v>
                </c:pt>
                <c:pt idx="112">
                  <c:v>87.950980792890093</c:v>
                </c:pt>
                <c:pt idx="113">
                  <c:v>88.020749792817981</c:v>
                </c:pt>
                <c:pt idx="114">
                  <c:v>87.989140657334474</c:v>
                </c:pt>
                <c:pt idx="115">
                  <c:v>88.008974286377111</c:v>
                </c:pt>
                <c:pt idx="116">
                  <c:v>88.027583046600611</c:v>
                </c:pt>
                <c:pt idx="117">
                  <c:v>88.069954296298022</c:v>
                </c:pt>
                <c:pt idx="118">
                  <c:v>88.062968736948477</c:v>
                </c:pt>
                <c:pt idx="119">
                  <c:v>88.129492183865736</c:v>
                </c:pt>
                <c:pt idx="120">
                  <c:v>88.075210499759137</c:v>
                </c:pt>
                <c:pt idx="121">
                  <c:v>88.069934720719786</c:v>
                </c:pt>
                <c:pt idx="122">
                  <c:v>88.133822655082227</c:v>
                </c:pt>
                <c:pt idx="123">
                  <c:v>88.057352396454462</c:v>
                </c:pt>
                <c:pt idx="124">
                  <c:v>88.074245563526375</c:v>
                </c:pt>
                <c:pt idx="125">
                  <c:v>88.136467002500709</c:v>
                </c:pt>
                <c:pt idx="126">
                  <c:v>88.130871001631363</c:v>
                </c:pt>
                <c:pt idx="127">
                  <c:v>88.123930389760503</c:v>
                </c:pt>
                <c:pt idx="128">
                  <c:v>88.141110204754156</c:v>
                </c:pt>
                <c:pt idx="129">
                  <c:v>88.134912344113147</c:v>
                </c:pt>
                <c:pt idx="130">
                  <c:v>88.194651936891091</c:v>
                </c:pt>
                <c:pt idx="131">
                  <c:v>88.189468153805493</c:v>
                </c:pt>
                <c:pt idx="132">
                  <c:v>88.183037562077047</c:v>
                </c:pt>
                <c:pt idx="133">
                  <c:v>88.19831279120227</c:v>
                </c:pt>
                <c:pt idx="134">
                  <c:v>88.214627722662954</c:v>
                </c:pt>
                <c:pt idx="135">
                  <c:v>88.208159786140101</c:v>
                </c:pt>
                <c:pt idx="136">
                  <c:v>88.223481172757914</c:v>
                </c:pt>
                <c:pt idx="137">
                  <c:v>88.217679577108242</c:v>
                </c:pt>
                <c:pt idx="138">
                  <c:v>88.232668513784063</c:v>
                </c:pt>
                <c:pt idx="139">
                  <c:v>88.227504332722475</c:v>
                </c:pt>
                <c:pt idx="140">
                  <c:v>88.261902803251019</c:v>
                </c:pt>
                <c:pt idx="141">
                  <c:v>88.255987202640981</c:v>
                </c:pt>
                <c:pt idx="142">
                  <c:v>88.251942999528978</c:v>
                </c:pt>
                <c:pt idx="143">
                  <c:v>88.264879269503652</c:v>
                </c:pt>
                <c:pt idx="144">
                  <c:v>88.260242515873372</c:v>
                </c:pt>
                <c:pt idx="145">
                  <c:v>88.236734458588245</c:v>
                </c:pt>
                <c:pt idx="146">
                  <c:v>88.251197410794859</c:v>
                </c:pt>
                <c:pt idx="147">
                  <c:v>88.264860441489958</c:v>
                </c:pt>
                <c:pt idx="148">
                  <c:v>88.278311698162511</c:v>
                </c:pt>
                <c:pt idx="149">
                  <c:v>88.255955818750749</c:v>
                </c:pt>
                <c:pt idx="150">
                  <c:v>88.251609713905935</c:v>
                </c:pt>
                <c:pt idx="151">
                  <c:v>88.264842789856132</c:v>
                </c:pt>
                <c:pt idx="152">
                  <c:v>88.296338508399856</c:v>
                </c:pt>
                <c:pt idx="153">
                  <c:v>88.256212300918833</c:v>
                </c:pt>
                <c:pt idx="154">
                  <c:v>88.252535193766917</c:v>
                </c:pt>
                <c:pt idx="155">
                  <c:v>88.265356679862947</c:v>
                </c:pt>
                <c:pt idx="156">
                  <c:v>88.27955786495184</c:v>
                </c:pt>
                <c:pt idx="157">
                  <c:v>88.275264309315574</c:v>
                </c:pt>
                <c:pt idx="158">
                  <c:v>88.237345863203942</c:v>
                </c:pt>
                <c:pt idx="159">
                  <c:v>88.215926316029126</c:v>
                </c:pt>
                <c:pt idx="160">
                  <c:v>88.229572557303413</c:v>
                </c:pt>
                <c:pt idx="161">
                  <c:v>88.261257512512415</c:v>
                </c:pt>
                <c:pt idx="162">
                  <c:v>88.240671188694805</c:v>
                </c:pt>
                <c:pt idx="163">
                  <c:v>88.220381430355843</c:v>
                </c:pt>
                <c:pt idx="164">
                  <c:v>88.250929250842219</c:v>
                </c:pt>
                <c:pt idx="165">
                  <c:v>88.231372171550973</c:v>
                </c:pt>
                <c:pt idx="166">
                  <c:v>88.244295522902959</c:v>
                </c:pt>
                <c:pt idx="167">
                  <c:v>88.210089391753939</c:v>
                </c:pt>
                <c:pt idx="168">
                  <c:v>88.190759835896458</c:v>
                </c:pt>
                <c:pt idx="169">
                  <c:v>88.21992853294654</c:v>
                </c:pt>
                <c:pt idx="170">
                  <c:v>88.234004727703237</c:v>
                </c:pt>
                <c:pt idx="171">
                  <c:v>88.215420268565708</c:v>
                </c:pt>
                <c:pt idx="172">
                  <c:v>88.197580761996747</c:v>
                </c:pt>
                <c:pt idx="173">
                  <c:v>88.21104440895563</c:v>
                </c:pt>
                <c:pt idx="174">
                  <c:v>88.224308470631414</c:v>
                </c:pt>
                <c:pt idx="175">
                  <c:v>88.20773763788614</c:v>
                </c:pt>
                <c:pt idx="176">
                  <c:v>88.21989975285544</c:v>
                </c:pt>
                <c:pt idx="177">
                  <c:v>88.217973451243466</c:v>
                </c:pt>
                <c:pt idx="178">
                  <c:v>88.202728325515793</c:v>
                </c:pt>
                <c:pt idx="179">
                  <c:v>88.171254094016192</c:v>
                </c:pt>
                <c:pt idx="180">
                  <c:v>88.184691724932279</c:v>
                </c:pt>
                <c:pt idx="181">
                  <c:v>88.169580186388814</c:v>
                </c:pt>
                <c:pt idx="182">
                  <c:v>88.197580761996747</c:v>
                </c:pt>
                <c:pt idx="183">
                  <c:v>88.19589310286031</c:v>
                </c:pt>
                <c:pt idx="184">
                  <c:v>88.209208670223731</c:v>
                </c:pt>
                <c:pt idx="185">
                  <c:v>88.179475666204382</c:v>
                </c:pt>
                <c:pt idx="186">
                  <c:v>88.193161350239464</c:v>
                </c:pt>
                <c:pt idx="187">
                  <c:v>88.206642873598597</c:v>
                </c:pt>
                <c:pt idx="188">
                  <c:v>88.191692999513549</c:v>
                </c:pt>
                <c:pt idx="189">
                  <c:v>88.205419047819618</c:v>
                </c:pt>
                <c:pt idx="190">
                  <c:v>88.177628630296198</c:v>
                </c:pt>
                <c:pt idx="191">
                  <c:v>88.190414650345815</c:v>
                </c:pt>
                <c:pt idx="192">
                  <c:v>88.176841926142117</c:v>
                </c:pt>
                <c:pt idx="193">
                  <c:v>88.176667063806249</c:v>
                </c:pt>
                <c:pt idx="194">
                  <c:v>88.202714837588076</c:v>
                </c:pt>
                <c:pt idx="195">
                  <c:v>88.202360022644257</c:v>
                </c:pt>
                <c:pt idx="196">
                  <c:v>88.20282137699904</c:v>
                </c:pt>
                <c:pt idx="197">
                  <c:v>88.202873500610508</c:v>
                </c:pt>
                <c:pt idx="198">
                  <c:v>88.177046157904641</c:v>
                </c:pt>
                <c:pt idx="199">
                  <c:v>88.176877201320792</c:v>
                </c:pt>
                <c:pt idx="200">
                  <c:v>88.214409096579416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85-4693-8E97-2857E9983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362592"/>
        <c:axId val="1038366752"/>
      </c:scatterChart>
      <c:valAx>
        <c:axId val="103836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Frequency [MHz]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8366752"/>
        <c:crosses val="autoZero"/>
        <c:crossBetween val="midCat"/>
      </c:valAx>
      <c:valAx>
        <c:axId val="1038366752"/>
        <c:scaling>
          <c:orientation val="minMax"/>
          <c:max val="9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位相 </a:t>
                </a:r>
                <a:r>
                  <a:rPr lang="en-US" altLang="ja-JP"/>
                  <a:t>[θs]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836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66426071741033"/>
          <c:y val="5.0925925925925923E-2"/>
          <c:w val="0.81400240594925632"/>
          <c:h val="0.7208876494604841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'50Ω同軸'!$F$1</c:f>
              <c:strCache>
                <c:ptCount val="1"/>
                <c:pt idx="0">
                  <c:v>Z-50Ω cable</c:v>
                </c:pt>
              </c:strCache>
            </c:strRef>
          </c:tx>
          <c:marker>
            <c:symbol val="none"/>
          </c:marker>
          <c:xVal>
            <c:numRef>
              <c:f>'50Ω同軸'!$A$2:$A$202</c:f>
              <c:numCache>
                <c:formatCode>General</c:formatCode>
                <c:ptCount val="201"/>
                <c:pt idx="0">
                  <c:v>0.3</c:v>
                </c:pt>
                <c:pt idx="1">
                  <c:v>0.34849999999999998</c:v>
                </c:pt>
                <c:pt idx="2">
                  <c:v>0.39700000000000002</c:v>
                </c:pt>
                <c:pt idx="3">
                  <c:v>0.44550000000000001</c:v>
                </c:pt>
                <c:pt idx="4">
                  <c:v>0.49399999999999999</c:v>
                </c:pt>
                <c:pt idx="5">
                  <c:v>0.54249999999999998</c:v>
                </c:pt>
                <c:pt idx="6">
                  <c:v>0.59099999999999997</c:v>
                </c:pt>
                <c:pt idx="7">
                  <c:v>0.63949999999999996</c:v>
                </c:pt>
                <c:pt idx="8">
                  <c:v>0.68799999999999994</c:v>
                </c:pt>
                <c:pt idx="9">
                  <c:v>0.73650000000000004</c:v>
                </c:pt>
                <c:pt idx="10">
                  <c:v>0.78500000000000003</c:v>
                </c:pt>
                <c:pt idx="11">
                  <c:v>0.83350000000000002</c:v>
                </c:pt>
                <c:pt idx="12">
                  <c:v>0.88200000000000001</c:v>
                </c:pt>
                <c:pt idx="13">
                  <c:v>0.93049999999999999</c:v>
                </c:pt>
                <c:pt idx="14">
                  <c:v>0.97899999999999998</c:v>
                </c:pt>
                <c:pt idx="15">
                  <c:v>1.0275000000000001</c:v>
                </c:pt>
                <c:pt idx="16">
                  <c:v>1.0760000000000001</c:v>
                </c:pt>
                <c:pt idx="17">
                  <c:v>1.1245000000000001</c:v>
                </c:pt>
                <c:pt idx="18">
                  <c:v>1.173</c:v>
                </c:pt>
                <c:pt idx="19">
                  <c:v>1.2215</c:v>
                </c:pt>
                <c:pt idx="20">
                  <c:v>1.27</c:v>
                </c:pt>
                <c:pt idx="21">
                  <c:v>1.3185</c:v>
                </c:pt>
                <c:pt idx="22">
                  <c:v>1.367</c:v>
                </c:pt>
                <c:pt idx="23">
                  <c:v>1.4155</c:v>
                </c:pt>
                <c:pt idx="24">
                  <c:v>1.464</c:v>
                </c:pt>
                <c:pt idx="25">
                  <c:v>1.5125</c:v>
                </c:pt>
                <c:pt idx="26">
                  <c:v>1.5609999999999999</c:v>
                </c:pt>
                <c:pt idx="27">
                  <c:v>1.6094999999999999</c:v>
                </c:pt>
                <c:pt idx="28">
                  <c:v>1.6579999999999999</c:v>
                </c:pt>
                <c:pt idx="29">
                  <c:v>1.7064999999999999</c:v>
                </c:pt>
                <c:pt idx="30">
                  <c:v>1.7549999999999999</c:v>
                </c:pt>
                <c:pt idx="31">
                  <c:v>1.8035000000000001</c:v>
                </c:pt>
                <c:pt idx="32">
                  <c:v>1.8520000000000001</c:v>
                </c:pt>
                <c:pt idx="33">
                  <c:v>1.9005000000000001</c:v>
                </c:pt>
                <c:pt idx="34">
                  <c:v>1.9490000000000001</c:v>
                </c:pt>
                <c:pt idx="35">
                  <c:v>1.9975000000000001</c:v>
                </c:pt>
                <c:pt idx="36">
                  <c:v>2.0459999999999998</c:v>
                </c:pt>
                <c:pt idx="37">
                  <c:v>2.0945</c:v>
                </c:pt>
                <c:pt idx="38">
                  <c:v>2.1429999999999998</c:v>
                </c:pt>
                <c:pt idx="39">
                  <c:v>2.1915</c:v>
                </c:pt>
                <c:pt idx="40">
                  <c:v>2.2400000000000002</c:v>
                </c:pt>
                <c:pt idx="41">
                  <c:v>2.2885</c:v>
                </c:pt>
                <c:pt idx="42">
                  <c:v>2.3370000000000002</c:v>
                </c:pt>
                <c:pt idx="43">
                  <c:v>2.3855</c:v>
                </c:pt>
                <c:pt idx="44">
                  <c:v>2.4340000000000002</c:v>
                </c:pt>
                <c:pt idx="45">
                  <c:v>2.4824999999999999</c:v>
                </c:pt>
                <c:pt idx="46">
                  <c:v>2.5310000000000001</c:v>
                </c:pt>
                <c:pt idx="47">
                  <c:v>2.5794999999999999</c:v>
                </c:pt>
                <c:pt idx="48">
                  <c:v>2.6280000000000001</c:v>
                </c:pt>
                <c:pt idx="49">
                  <c:v>2.6764999999999999</c:v>
                </c:pt>
                <c:pt idx="50">
                  <c:v>2.7250000000000001</c:v>
                </c:pt>
                <c:pt idx="51">
                  <c:v>2.7734999999999999</c:v>
                </c:pt>
                <c:pt idx="52">
                  <c:v>2.8220000000000001</c:v>
                </c:pt>
                <c:pt idx="53">
                  <c:v>2.8704999999999998</c:v>
                </c:pt>
                <c:pt idx="54">
                  <c:v>2.919</c:v>
                </c:pt>
                <c:pt idx="55">
                  <c:v>2.9674999999999998</c:v>
                </c:pt>
                <c:pt idx="56">
                  <c:v>3.016</c:v>
                </c:pt>
                <c:pt idx="57">
                  <c:v>3.0644999999999998</c:v>
                </c:pt>
                <c:pt idx="58">
                  <c:v>3.113</c:v>
                </c:pt>
                <c:pt idx="59">
                  <c:v>3.1615000000000002</c:v>
                </c:pt>
                <c:pt idx="60">
                  <c:v>3.21</c:v>
                </c:pt>
                <c:pt idx="61">
                  <c:v>3.2585000000000002</c:v>
                </c:pt>
                <c:pt idx="62">
                  <c:v>3.3069999999999999</c:v>
                </c:pt>
                <c:pt idx="63">
                  <c:v>3.3555000000000001</c:v>
                </c:pt>
                <c:pt idx="64">
                  <c:v>3.4039999999999999</c:v>
                </c:pt>
                <c:pt idx="65">
                  <c:v>3.4525000000000001</c:v>
                </c:pt>
                <c:pt idx="66">
                  <c:v>3.5009999999999999</c:v>
                </c:pt>
                <c:pt idx="67">
                  <c:v>3.5495000000000001</c:v>
                </c:pt>
                <c:pt idx="68">
                  <c:v>3.5979999999999999</c:v>
                </c:pt>
                <c:pt idx="69">
                  <c:v>3.6465000000000001</c:v>
                </c:pt>
                <c:pt idx="70">
                  <c:v>3.6949999999999998</c:v>
                </c:pt>
                <c:pt idx="71">
                  <c:v>3.7435</c:v>
                </c:pt>
                <c:pt idx="72">
                  <c:v>3.7919999999999998</c:v>
                </c:pt>
                <c:pt idx="73">
                  <c:v>3.8405</c:v>
                </c:pt>
                <c:pt idx="74">
                  <c:v>3.8889999999999998</c:v>
                </c:pt>
                <c:pt idx="75">
                  <c:v>3.9375</c:v>
                </c:pt>
                <c:pt idx="76">
                  <c:v>3.9860000000000002</c:v>
                </c:pt>
                <c:pt idx="77">
                  <c:v>4.0345000000000004</c:v>
                </c:pt>
                <c:pt idx="78">
                  <c:v>4.0830000000000002</c:v>
                </c:pt>
                <c:pt idx="79">
                  <c:v>4.1315</c:v>
                </c:pt>
                <c:pt idx="80">
                  <c:v>4.18</c:v>
                </c:pt>
                <c:pt idx="81">
                  <c:v>4.2285000000000004</c:v>
                </c:pt>
                <c:pt idx="82">
                  <c:v>4.2770000000000001</c:v>
                </c:pt>
                <c:pt idx="83">
                  <c:v>4.3254999999999999</c:v>
                </c:pt>
                <c:pt idx="84">
                  <c:v>4.3739999999999997</c:v>
                </c:pt>
                <c:pt idx="85">
                  <c:v>4.4225000000000003</c:v>
                </c:pt>
                <c:pt idx="86">
                  <c:v>4.4710000000000001</c:v>
                </c:pt>
                <c:pt idx="87">
                  <c:v>4.5194999999999999</c:v>
                </c:pt>
                <c:pt idx="88">
                  <c:v>4.5679999999999996</c:v>
                </c:pt>
                <c:pt idx="89">
                  <c:v>4.6165000000000003</c:v>
                </c:pt>
                <c:pt idx="90">
                  <c:v>4.665</c:v>
                </c:pt>
                <c:pt idx="91">
                  <c:v>4.7134999999999998</c:v>
                </c:pt>
                <c:pt idx="92">
                  <c:v>4.7619999999999996</c:v>
                </c:pt>
                <c:pt idx="93">
                  <c:v>4.8105000000000002</c:v>
                </c:pt>
                <c:pt idx="94">
                  <c:v>4.859</c:v>
                </c:pt>
                <c:pt idx="95">
                  <c:v>4.9074999999999998</c:v>
                </c:pt>
                <c:pt idx="96">
                  <c:v>4.9560000000000004</c:v>
                </c:pt>
                <c:pt idx="97">
                  <c:v>5.0045000000000002</c:v>
                </c:pt>
                <c:pt idx="98">
                  <c:v>5.0529999999999999</c:v>
                </c:pt>
                <c:pt idx="99">
                  <c:v>5.1014999999999997</c:v>
                </c:pt>
                <c:pt idx="100">
                  <c:v>5.15</c:v>
                </c:pt>
                <c:pt idx="101">
                  <c:v>5.1985000000000001</c:v>
                </c:pt>
                <c:pt idx="102">
                  <c:v>5.2469999999999999</c:v>
                </c:pt>
                <c:pt idx="103">
                  <c:v>5.2954999999999997</c:v>
                </c:pt>
                <c:pt idx="104">
                  <c:v>5.3440000000000003</c:v>
                </c:pt>
                <c:pt idx="105">
                  <c:v>5.3925000000000001</c:v>
                </c:pt>
                <c:pt idx="106">
                  <c:v>5.4409999999999998</c:v>
                </c:pt>
                <c:pt idx="107">
                  <c:v>5.4894999999999996</c:v>
                </c:pt>
                <c:pt idx="108">
                  <c:v>5.5380000000000003</c:v>
                </c:pt>
                <c:pt idx="109">
                  <c:v>5.5865</c:v>
                </c:pt>
                <c:pt idx="110">
                  <c:v>5.6349999999999998</c:v>
                </c:pt>
                <c:pt idx="111">
                  <c:v>5.6835000000000004</c:v>
                </c:pt>
                <c:pt idx="112">
                  <c:v>5.7320000000000002</c:v>
                </c:pt>
                <c:pt idx="113">
                  <c:v>5.7805</c:v>
                </c:pt>
                <c:pt idx="114">
                  <c:v>5.8289999999999997</c:v>
                </c:pt>
                <c:pt idx="115">
                  <c:v>5.8775000000000004</c:v>
                </c:pt>
                <c:pt idx="116">
                  <c:v>5.9260000000000002</c:v>
                </c:pt>
                <c:pt idx="117">
                  <c:v>5.9744999999999999</c:v>
                </c:pt>
                <c:pt idx="118">
                  <c:v>6.0229999999999997</c:v>
                </c:pt>
                <c:pt idx="119">
                  <c:v>6.0715000000000003</c:v>
                </c:pt>
                <c:pt idx="120">
                  <c:v>6.12</c:v>
                </c:pt>
                <c:pt idx="121">
                  <c:v>6.1684999999999999</c:v>
                </c:pt>
                <c:pt idx="122">
                  <c:v>6.2169999999999996</c:v>
                </c:pt>
                <c:pt idx="123">
                  <c:v>6.2655000000000003</c:v>
                </c:pt>
                <c:pt idx="124">
                  <c:v>6.3140000000000001</c:v>
                </c:pt>
                <c:pt idx="125">
                  <c:v>6.3624999999999998</c:v>
                </c:pt>
                <c:pt idx="126">
                  <c:v>6.4109999999999996</c:v>
                </c:pt>
                <c:pt idx="127">
                  <c:v>6.4595000000000002</c:v>
                </c:pt>
                <c:pt idx="128">
                  <c:v>6.508</c:v>
                </c:pt>
                <c:pt idx="129">
                  <c:v>6.5564999999999998</c:v>
                </c:pt>
                <c:pt idx="130">
                  <c:v>6.6050000000000004</c:v>
                </c:pt>
                <c:pt idx="131">
                  <c:v>6.6535000000000002</c:v>
                </c:pt>
                <c:pt idx="132">
                  <c:v>6.702</c:v>
                </c:pt>
                <c:pt idx="133">
                  <c:v>6.7504999999999997</c:v>
                </c:pt>
                <c:pt idx="134">
                  <c:v>6.7990000000000004</c:v>
                </c:pt>
                <c:pt idx="135">
                  <c:v>6.8475000000000001</c:v>
                </c:pt>
                <c:pt idx="136">
                  <c:v>6.8959999999999999</c:v>
                </c:pt>
                <c:pt idx="137">
                  <c:v>6.9444999999999997</c:v>
                </c:pt>
                <c:pt idx="138">
                  <c:v>6.9930000000000003</c:v>
                </c:pt>
                <c:pt idx="139">
                  <c:v>7.0415000000000001</c:v>
                </c:pt>
                <c:pt idx="140">
                  <c:v>7.09</c:v>
                </c:pt>
                <c:pt idx="141">
                  <c:v>7.1384999999999996</c:v>
                </c:pt>
                <c:pt idx="142">
                  <c:v>7.1870000000000003</c:v>
                </c:pt>
                <c:pt idx="143">
                  <c:v>7.2355</c:v>
                </c:pt>
                <c:pt idx="144">
                  <c:v>7.2839999999999998</c:v>
                </c:pt>
                <c:pt idx="145">
                  <c:v>7.3324999999999996</c:v>
                </c:pt>
                <c:pt idx="146">
                  <c:v>7.3810000000000002</c:v>
                </c:pt>
                <c:pt idx="147">
                  <c:v>7.4295</c:v>
                </c:pt>
                <c:pt idx="148">
                  <c:v>7.4779999999999998</c:v>
                </c:pt>
                <c:pt idx="149">
                  <c:v>7.5265000000000004</c:v>
                </c:pt>
                <c:pt idx="150">
                  <c:v>7.5750000000000002</c:v>
                </c:pt>
                <c:pt idx="151">
                  <c:v>7.6234999999999999</c:v>
                </c:pt>
                <c:pt idx="152">
                  <c:v>7.6719999999999997</c:v>
                </c:pt>
                <c:pt idx="153">
                  <c:v>7.7205000000000004</c:v>
                </c:pt>
                <c:pt idx="154">
                  <c:v>7.7690000000000001</c:v>
                </c:pt>
                <c:pt idx="155">
                  <c:v>7.8174999999999999</c:v>
                </c:pt>
                <c:pt idx="156">
                  <c:v>7.8659999999999997</c:v>
                </c:pt>
                <c:pt idx="157">
                  <c:v>7.9145000000000003</c:v>
                </c:pt>
                <c:pt idx="158">
                  <c:v>7.9630000000000001</c:v>
                </c:pt>
                <c:pt idx="159">
                  <c:v>8.0114999999999998</c:v>
                </c:pt>
                <c:pt idx="160">
                  <c:v>8.06</c:v>
                </c:pt>
                <c:pt idx="161">
                  <c:v>8.1084999999999994</c:v>
                </c:pt>
                <c:pt idx="162">
                  <c:v>8.157</c:v>
                </c:pt>
                <c:pt idx="163">
                  <c:v>8.2055000000000007</c:v>
                </c:pt>
                <c:pt idx="164">
                  <c:v>8.2539999999999996</c:v>
                </c:pt>
                <c:pt idx="165">
                  <c:v>8.3025000000000002</c:v>
                </c:pt>
                <c:pt idx="166">
                  <c:v>8.3510000000000009</c:v>
                </c:pt>
                <c:pt idx="167">
                  <c:v>8.3994999999999997</c:v>
                </c:pt>
                <c:pt idx="168">
                  <c:v>8.4480000000000004</c:v>
                </c:pt>
                <c:pt idx="169">
                  <c:v>8.4964999999999993</c:v>
                </c:pt>
                <c:pt idx="170">
                  <c:v>8.5449999999999999</c:v>
                </c:pt>
                <c:pt idx="171">
                  <c:v>8.5935000000000006</c:v>
                </c:pt>
                <c:pt idx="172">
                  <c:v>8.6419999999999995</c:v>
                </c:pt>
                <c:pt idx="173">
                  <c:v>8.6905000000000001</c:v>
                </c:pt>
                <c:pt idx="174">
                  <c:v>8.7390000000000008</c:v>
                </c:pt>
                <c:pt idx="175">
                  <c:v>8.7874999999999996</c:v>
                </c:pt>
                <c:pt idx="176">
                  <c:v>8.8360000000000003</c:v>
                </c:pt>
                <c:pt idx="177">
                  <c:v>8.8844999999999992</c:v>
                </c:pt>
                <c:pt idx="178">
                  <c:v>8.9329999999999998</c:v>
                </c:pt>
                <c:pt idx="179">
                  <c:v>8.9815000000000005</c:v>
                </c:pt>
                <c:pt idx="180">
                  <c:v>9.0299999999999994</c:v>
                </c:pt>
                <c:pt idx="181">
                  <c:v>9.0785</c:v>
                </c:pt>
                <c:pt idx="182">
                  <c:v>9.1270000000000007</c:v>
                </c:pt>
                <c:pt idx="183">
                  <c:v>9.1754999999999995</c:v>
                </c:pt>
                <c:pt idx="184">
                  <c:v>9.2240000000000002</c:v>
                </c:pt>
                <c:pt idx="185">
                  <c:v>9.2725000000000009</c:v>
                </c:pt>
                <c:pt idx="186">
                  <c:v>9.3209999999999997</c:v>
                </c:pt>
                <c:pt idx="187">
                  <c:v>9.3695000000000004</c:v>
                </c:pt>
                <c:pt idx="188">
                  <c:v>9.4179999999999993</c:v>
                </c:pt>
                <c:pt idx="189">
                  <c:v>9.4664999999999999</c:v>
                </c:pt>
                <c:pt idx="190">
                  <c:v>9.5150000000000006</c:v>
                </c:pt>
                <c:pt idx="191">
                  <c:v>9.5634999999999994</c:v>
                </c:pt>
                <c:pt idx="192">
                  <c:v>9.6120000000000001</c:v>
                </c:pt>
                <c:pt idx="193">
                  <c:v>9.6605000000000008</c:v>
                </c:pt>
                <c:pt idx="194">
                  <c:v>9.7089999999999996</c:v>
                </c:pt>
                <c:pt idx="195">
                  <c:v>9.7575000000000003</c:v>
                </c:pt>
                <c:pt idx="196">
                  <c:v>9.8059999999999992</c:v>
                </c:pt>
                <c:pt idx="197">
                  <c:v>9.8544999999999998</c:v>
                </c:pt>
                <c:pt idx="198">
                  <c:v>9.9030000000000005</c:v>
                </c:pt>
                <c:pt idx="199">
                  <c:v>9.9514999999999993</c:v>
                </c:pt>
                <c:pt idx="200">
                  <c:v>10</c:v>
                </c:pt>
              </c:numCache>
            </c:numRef>
          </c:xVal>
          <c:yVal>
            <c:numRef>
              <c:f>'50Ω同軸'!$F$2:$F$202</c:f>
              <c:numCache>
                <c:formatCode>General</c:formatCode>
                <c:ptCount val="201"/>
                <c:pt idx="0">
                  <c:v>53.124167758187049</c:v>
                </c:pt>
                <c:pt idx="1">
                  <c:v>53.131267630275865</c:v>
                </c:pt>
                <c:pt idx="2">
                  <c:v>52.710207740057335</c:v>
                </c:pt>
                <c:pt idx="3">
                  <c:v>52.483251614205457</c:v>
                </c:pt>
                <c:pt idx="4">
                  <c:v>51.709385995194332</c:v>
                </c:pt>
                <c:pt idx="5">
                  <c:v>51.799842663853717</c:v>
                </c:pt>
                <c:pt idx="6">
                  <c:v>51.711207682667791</c:v>
                </c:pt>
                <c:pt idx="7">
                  <c:v>51.71227320472385</c:v>
                </c:pt>
                <c:pt idx="8">
                  <c:v>51.667650420741992</c:v>
                </c:pt>
                <c:pt idx="9">
                  <c:v>51.659297323908696</c:v>
                </c:pt>
                <c:pt idx="10">
                  <c:v>51.787020574657504</c:v>
                </c:pt>
                <c:pt idx="11">
                  <c:v>51.662184429232177</c:v>
                </c:pt>
                <c:pt idx="12">
                  <c:v>51.559031216654958</c:v>
                </c:pt>
                <c:pt idx="13">
                  <c:v>51.654738408010545</c:v>
                </c:pt>
                <c:pt idx="14">
                  <c:v>51.502809632096771</c:v>
                </c:pt>
                <c:pt idx="15">
                  <c:v>51.478461515472667</c:v>
                </c:pt>
                <c:pt idx="16">
                  <c:v>51.366781094399904</c:v>
                </c:pt>
                <c:pt idx="17">
                  <c:v>51.356916768824824</c:v>
                </c:pt>
                <c:pt idx="18">
                  <c:v>51.388133844303006</c:v>
                </c:pt>
                <c:pt idx="19">
                  <c:v>51.314720110315328</c:v>
                </c:pt>
                <c:pt idx="20">
                  <c:v>51.258303717544145</c:v>
                </c:pt>
                <c:pt idx="21">
                  <c:v>51.3188932070831</c:v>
                </c:pt>
                <c:pt idx="22">
                  <c:v>51.252945281222622</c:v>
                </c:pt>
                <c:pt idx="23">
                  <c:v>51.242827790823569</c:v>
                </c:pt>
                <c:pt idx="24">
                  <c:v>51.188826905878592</c:v>
                </c:pt>
                <c:pt idx="25">
                  <c:v>51.193608976121233</c:v>
                </c:pt>
                <c:pt idx="26">
                  <c:v>51.109964781830946</c:v>
                </c:pt>
                <c:pt idx="27">
                  <c:v>51.151731153500556</c:v>
                </c:pt>
                <c:pt idx="28">
                  <c:v>51.099787670791741</c:v>
                </c:pt>
                <c:pt idx="29">
                  <c:v>51.095254182751653</c:v>
                </c:pt>
                <c:pt idx="30">
                  <c:v>51.108810395077683</c:v>
                </c:pt>
                <c:pt idx="31">
                  <c:v>51.057714402428942</c:v>
                </c:pt>
                <c:pt idx="32">
                  <c:v>51.067578755997431</c:v>
                </c:pt>
                <c:pt idx="33">
                  <c:v>51.22492752557099</c:v>
                </c:pt>
                <c:pt idx="34">
                  <c:v>51.061862480720386</c:v>
                </c:pt>
                <c:pt idx="35">
                  <c:v>51.071714284915089</c:v>
                </c:pt>
                <c:pt idx="36">
                  <c:v>51.080921095845561</c:v>
                </c:pt>
                <c:pt idx="37">
                  <c:v>50.999229405942991</c:v>
                </c:pt>
                <c:pt idx="38">
                  <c:v>51.084083626898895</c:v>
                </c:pt>
                <c:pt idx="39">
                  <c:v>51.1297917069882</c:v>
                </c:pt>
                <c:pt idx="40">
                  <c:v>51.03542495169409</c:v>
                </c:pt>
                <c:pt idx="41">
                  <c:v>50.981204379653491</c:v>
                </c:pt>
                <c:pt idx="42">
                  <c:v>51.089092769396487</c:v>
                </c:pt>
                <c:pt idx="43">
                  <c:v>51.002796982126384</c:v>
                </c:pt>
                <c:pt idx="44">
                  <c:v>50.941572413893937</c:v>
                </c:pt>
                <c:pt idx="45">
                  <c:v>50.962225226141769</c:v>
                </c:pt>
                <c:pt idx="46">
                  <c:v>50.892875729319918</c:v>
                </c:pt>
                <c:pt idx="47">
                  <c:v>50.857689684058599</c:v>
                </c:pt>
                <c:pt idx="48">
                  <c:v>50.912567210856693</c:v>
                </c:pt>
                <c:pt idx="49">
                  <c:v>50.885872302634255</c:v>
                </c:pt>
                <c:pt idx="50">
                  <c:v>50.954489497982415</c:v>
                </c:pt>
                <c:pt idx="51">
                  <c:v>50.920090337704622</c:v>
                </c:pt>
                <c:pt idx="52">
                  <c:v>50.877986398834615</c:v>
                </c:pt>
                <c:pt idx="53">
                  <c:v>50.872239974272809</c:v>
                </c:pt>
                <c:pt idx="54">
                  <c:v>50.84764104656184</c:v>
                </c:pt>
                <c:pt idx="55">
                  <c:v>50.777518647527472</c:v>
                </c:pt>
                <c:pt idx="56">
                  <c:v>50.739032312412107</c:v>
                </c:pt>
                <c:pt idx="57">
                  <c:v>50.734811520296397</c:v>
                </c:pt>
                <c:pt idx="58">
                  <c:v>50.758088025456594</c:v>
                </c:pt>
                <c:pt idx="59">
                  <c:v>50.761241119578628</c:v>
                </c:pt>
                <c:pt idx="60">
                  <c:v>50.74034390896459</c:v>
                </c:pt>
                <c:pt idx="61">
                  <c:v>50.734973144764744</c:v>
                </c:pt>
                <c:pt idx="62">
                  <c:v>50.742171810043764</c:v>
                </c:pt>
                <c:pt idx="63">
                  <c:v>50.737949308185485</c:v>
                </c:pt>
                <c:pt idx="64">
                  <c:v>50.689989149732511</c:v>
                </c:pt>
                <c:pt idx="65">
                  <c:v>50.634693639835518</c:v>
                </c:pt>
                <c:pt idx="66">
                  <c:v>50.657183103682343</c:v>
                </c:pt>
                <c:pt idx="67">
                  <c:v>50.696654721983379</c:v>
                </c:pt>
                <c:pt idx="68">
                  <c:v>50.660167784957046</c:v>
                </c:pt>
                <c:pt idx="69">
                  <c:v>50.661310681821092</c:v>
                </c:pt>
                <c:pt idx="70">
                  <c:v>50.658108926409795</c:v>
                </c:pt>
                <c:pt idx="71">
                  <c:v>50.62944301490981</c:v>
                </c:pt>
                <c:pt idx="72">
                  <c:v>50.617125560426679</c:v>
                </c:pt>
                <c:pt idx="73">
                  <c:v>50.609977277212842</c:v>
                </c:pt>
                <c:pt idx="74">
                  <c:v>50.627135016708188</c:v>
                </c:pt>
                <c:pt idx="75">
                  <c:v>50.618526252746634</c:v>
                </c:pt>
                <c:pt idx="76">
                  <c:v>50.59932114169122</c:v>
                </c:pt>
                <c:pt idx="77">
                  <c:v>50.597239055110506</c:v>
                </c:pt>
                <c:pt idx="78">
                  <c:v>50.590651310296451</c:v>
                </c:pt>
                <c:pt idx="79">
                  <c:v>50.578167226581073</c:v>
                </c:pt>
                <c:pt idx="80">
                  <c:v>50.597045368282132</c:v>
                </c:pt>
                <c:pt idx="81">
                  <c:v>50.580080071110999</c:v>
                </c:pt>
                <c:pt idx="82">
                  <c:v>50.57597057892216</c:v>
                </c:pt>
                <c:pt idx="83">
                  <c:v>50.584028111648053</c:v>
                </c:pt>
                <c:pt idx="84">
                  <c:v>50.563220823044887</c:v>
                </c:pt>
                <c:pt idx="85">
                  <c:v>50.544872143472681</c:v>
                </c:pt>
                <c:pt idx="86">
                  <c:v>50.556707764647811</c:v>
                </c:pt>
                <c:pt idx="87">
                  <c:v>50.548136464166511</c:v>
                </c:pt>
                <c:pt idx="88">
                  <c:v>50.523641990656216</c:v>
                </c:pt>
                <c:pt idx="89">
                  <c:v>50.526294144732205</c:v>
                </c:pt>
                <c:pt idx="90">
                  <c:v>50.520472088055548</c:v>
                </c:pt>
                <c:pt idx="91">
                  <c:v>50.544507119963093</c:v>
                </c:pt>
                <c:pt idx="92">
                  <c:v>50.50807163216588</c:v>
                </c:pt>
                <c:pt idx="93">
                  <c:v>50.516656658967449</c:v>
                </c:pt>
                <c:pt idx="94">
                  <c:v>50.517709765982069</c:v>
                </c:pt>
                <c:pt idx="95">
                  <c:v>50.486600202429948</c:v>
                </c:pt>
                <c:pt idx="96">
                  <c:v>50.483314075048604</c:v>
                </c:pt>
                <c:pt idx="97">
                  <c:v>50.524136806085075</c:v>
                </c:pt>
                <c:pt idx="98">
                  <c:v>50.522834441468149</c:v>
                </c:pt>
                <c:pt idx="99">
                  <c:v>50.48725779837919</c:v>
                </c:pt>
                <c:pt idx="100">
                  <c:v>50.483664684727479</c:v>
                </c:pt>
                <c:pt idx="101">
                  <c:v>50.509862403297042</c:v>
                </c:pt>
                <c:pt idx="102">
                  <c:v>50.485726695770161</c:v>
                </c:pt>
                <c:pt idx="103">
                  <c:v>50.484702633570109</c:v>
                </c:pt>
                <c:pt idx="104">
                  <c:v>50.464660902457275</c:v>
                </c:pt>
                <c:pt idx="105">
                  <c:v>50.471636589276557</c:v>
                </c:pt>
                <c:pt idx="106">
                  <c:v>50.450546082277441</c:v>
                </c:pt>
                <c:pt idx="107">
                  <c:v>50.484646180794414</c:v>
                </c:pt>
                <c:pt idx="108">
                  <c:v>50.475399948885993</c:v>
                </c:pt>
                <c:pt idx="109">
                  <c:v>50.480865681959145</c:v>
                </c:pt>
                <c:pt idx="110">
                  <c:v>50.45317829433543</c:v>
                </c:pt>
                <c:pt idx="111">
                  <c:v>50.482907998648415</c:v>
                </c:pt>
                <c:pt idx="112">
                  <c:v>50.431910532915566</c:v>
                </c:pt>
                <c:pt idx="113">
                  <c:v>50.45935790316797</c:v>
                </c:pt>
                <c:pt idx="114">
                  <c:v>50.430514572032678</c:v>
                </c:pt>
                <c:pt idx="115">
                  <c:v>50.460122869450089</c:v>
                </c:pt>
                <c:pt idx="116">
                  <c:v>50.462960674141975</c:v>
                </c:pt>
                <c:pt idx="117">
                  <c:v>50.44727941128243</c:v>
                </c:pt>
                <c:pt idx="118">
                  <c:v>50.452016808052377</c:v>
                </c:pt>
                <c:pt idx="119">
                  <c:v>50.462672343029951</c:v>
                </c:pt>
                <c:pt idx="120">
                  <c:v>50.449618432650212</c:v>
                </c:pt>
                <c:pt idx="121">
                  <c:v>50.472575721870982</c:v>
                </c:pt>
                <c:pt idx="122">
                  <c:v>50.464427074920806</c:v>
                </c:pt>
                <c:pt idx="123">
                  <c:v>50.456371252796217</c:v>
                </c:pt>
                <c:pt idx="124">
                  <c:v>50.444868916471577</c:v>
                </c:pt>
                <c:pt idx="125">
                  <c:v>50.454364528750141</c:v>
                </c:pt>
                <c:pt idx="126">
                  <c:v>50.452240782744227</c:v>
                </c:pt>
                <c:pt idx="127">
                  <c:v>50.449737363042836</c:v>
                </c:pt>
                <c:pt idx="128">
                  <c:v>50.454613267767698</c:v>
                </c:pt>
                <c:pt idx="129">
                  <c:v>50.459767141753638</c:v>
                </c:pt>
                <c:pt idx="130">
                  <c:v>50.461941104162847</c:v>
                </c:pt>
                <c:pt idx="131">
                  <c:v>50.494651201884743</c:v>
                </c:pt>
                <c:pt idx="132">
                  <c:v>50.470343767404636</c:v>
                </c:pt>
                <c:pt idx="133">
                  <c:v>50.494835379472228</c:v>
                </c:pt>
                <c:pt idx="134">
                  <c:v>50.488019370935916</c:v>
                </c:pt>
                <c:pt idx="135">
                  <c:v>50.479999009508703</c:v>
                </c:pt>
                <c:pt idx="136">
                  <c:v>50.506108541442785</c:v>
                </c:pt>
                <c:pt idx="137">
                  <c:v>50.547977209775667</c:v>
                </c:pt>
                <c:pt idx="138">
                  <c:v>50.497259331571648</c:v>
                </c:pt>
                <c:pt idx="139">
                  <c:v>50.50469681128677</c:v>
                </c:pt>
                <c:pt idx="140">
                  <c:v>50.523064040099548</c:v>
                </c:pt>
                <c:pt idx="141">
                  <c:v>50.497774208374771</c:v>
                </c:pt>
                <c:pt idx="142">
                  <c:v>50.547142352461428</c:v>
                </c:pt>
                <c:pt idx="143">
                  <c:v>50.550540056462303</c:v>
                </c:pt>
                <c:pt idx="144">
                  <c:v>50.543933364944991</c:v>
                </c:pt>
                <c:pt idx="145">
                  <c:v>50.536654024579036</c:v>
                </c:pt>
                <c:pt idx="146">
                  <c:v>50.546857469085055</c:v>
                </c:pt>
                <c:pt idx="147">
                  <c:v>50.566817182812684</c:v>
                </c:pt>
                <c:pt idx="148">
                  <c:v>50.556437770080279</c:v>
                </c:pt>
                <c:pt idx="149">
                  <c:v>50.565205428238897</c:v>
                </c:pt>
                <c:pt idx="150">
                  <c:v>50.56876011926731</c:v>
                </c:pt>
                <c:pt idx="151">
                  <c:v>50.564307569668152</c:v>
                </c:pt>
                <c:pt idx="152">
                  <c:v>50.558463188669016</c:v>
                </c:pt>
                <c:pt idx="153">
                  <c:v>50.578051563894789</c:v>
                </c:pt>
                <c:pt idx="154">
                  <c:v>50.586628668058125</c:v>
                </c:pt>
                <c:pt idx="155">
                  <c:v>50.576600320701665</c:v>
                </c:pt>
                <c:pt idx="156">
                  <c:v>50.583443931784636</c:v>
                </c:pt>
                <c:pt idx="157">
                  <c:v>50.571751996544478</c:v>
                </c:pt>
                <c:pt idx="158">
                  <c:v>50.574473798547821</c:v>
                </c:pt>
                <c:pt idx="159">
                  <c:v>50.565833326466596</c:v>
                </c:pt>
                <c:pt idx="160">
                  <c:v>50.572732771721959</c:v>
                </c:pt>
                <c:pt idx="161">
                  <c:v>50.588753690914345</c:v>
                </c:pt>
                <c:pt idx="162">
                  <c:v>50.578911613438258</c:v>
                </c:pt>
                <c:pt idx="163">
                  <c:v>50.566249613749285</c:v>
                </c:pt>
                <c:pt idx="164">
                  <c:v>50.579347564000869</c:v>
                </c:pt>
                <c:pt idx="165">
                  <c:v>50.568092706765199</c:v>
                </c:pt>
                <c:pt idx="166">
                  <c:v>50.5644539177474</c:v>
                </c:pt>
                <c:pt idx="167">
                  <c:v>50.568606862360767</c:v>
                </c:pt>
                <c:pt idx="168">
                  <c:v>50.577259712246175</c:v>
                </c:pt>
                <c:pt idx="169">
                  <c:v>50.557966731267982</c:v>
                </c:pt>
                <c:pt idx="170">
                  <c:v>50.567484612149734</c:v>
                </c:pt>
                <c:pt idx="171">
                  <c:v>50.557071711087062</c:v>
                </c:pt>
                <c:pt idx="172">
                  <c:v>50.554457765858785</c:v>
                </c:pt>
                <c:pt idx="173">
                  <c:v>50.544752447707175</c:v>
                </c:pt>
                <c:pt idx="174">
                  <c:v>50.539521169081134</c:v>
                </c:pt>
                <c:pt idx="175">
                  <c:v>50.549339263733209</c:v>
                </c:pt>
                <c:pt idx="176">
                  <c:v>50.52897386648575</c:v>
                </c:pt>
                <c:pt idx="177">
                  <c:v>50.545789142123404</c:v>
                </c:pt>
                <c:pt idx="178">
                  <c:v>50.556613810657851</c:v>
                </c:pt>
                <c:pt idx="179">
                  <c:v>50.534686107662722</c:v>
                </c:pt>
                <c:pt idx="180">
                  <c:v>50.538444772272129</c:v>
                </c:pt>
                <c:pt idx="181">
                  <c:v>50.534071674465345</c:v>
                </c:pt>
                <c:pt idx="182">
                  <c:v>50.538614939469795</c:v>
                </c:pt>
                <c:pt idx="183">
                  <c:v>50.535817001410003</c:v>
                </c:pt>
                <c:pt idx="184">
                  <c:v>50.530913310566632</c:v>
                </c:pt>
                <c:pt idx="185">
                  <c:v>50.527002681734444</c:v>
                </c:pt>
                <c:pt idx="186">
                  <c:v>50.539052226966028</c:v>
                </c:pt>
                <c:pt idx="187">
                  <c:v>50.544293446441607</c:v>
                </c:pt>
                <c:pt idx="188">
                  <c:v>50.542961923496335</c:v>
                </c:pt>
                <c:pt idx="189">
                  <c:v>50.548832825298746</c:v>
                </c:pt>
                <c:pt idx="190">
                  <c:v>50.539944598307585</c:v>
                </c:pt>
                <c:pt idx="191">
                  <c:v>50.557972665050563</c:v>
                </c:pt>
                <c:pt idx="192">
                  <c:v>50.541309836607915</c:v>
                </c:pt>
                <c:pt idx="193">
                  <c:v>50.530337422186285</c:v>
                </c:pt>
                <c:pt idx="194">
                  <c:v>50.542522691294302</c:v>
                </c:pt>
                <c:pt idx="195">
                  <c:v>50.556662271158686</c:v>
                </c:pt>
                <c:pt idx="196">
                  <c:v>50.553605212684879</c:v>
                </c:pt>
                <c:pt idx="197">
                  <c:v>50.555252941707252</c:v>
                </c:pt>
                <c:pt idx="198">
                  <c:v>50.539791254020827</c:v>
                </c:pt>
                <c:pt idx="199">
                  <c:v>50.530640209678722</c:v>
                </c:pt>
                <c:pt idx="200">
                  <c:v>50.505445250982589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57F-49EE-9277-BA39C65DA401}"/>
            </c:ext>
          </c:extLst>
        </c:ser>
        <c:ser>
          <c:idx val="0"/>
          <c:order val="1"/>
          <c:tx>
            <c:strRef>
              <c:f>'75Ω同軸'!$F$1</c:f>
              <c:strCache>
                <c:ptCount val="1"/>
                <c:pt idx="0">
                  <c:v>Z-75Ωcable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'75Ω同軸'!$A$2:$A$202</c:f>
              <c:numCache>
                <c:formatCode>General</c:formatCode>
                <c:ptCount val="201"/>
                <c:pt idx="0">
                  <c:v>0.1</c:v>
                </c:pt>
                <c:pt idx="1">
                  <c:v>0.14949999999999999</c:v>
                </c:pt>
                <c:pt idx="2">
                  <c:v>0.19900000000000001</c:v>
                </c:pt>
                <c:pt idx="3">
                  <c:v>0.2485</c:v>
                </c:pt>
                <c:pt idx="4">
                  <c:v>0.29799999999999999</c:v>
                </c:pt>
                <c:pt idx="5">
                  <c:v>0.34749999999999998</c:v>
                </c:pt>
                <c:pt idx="6">
                  <c:v>0.39700000000000002</c:v>
                </c:pt>
                <c:pt idx="7">
                  <c:v>0.44650000000000001</c:v>
                </c:pt>
                <c:pt idx="8">
                  <c:v>0.496</c:v>
                </c:pt>
                <c:pt idx="9">
                  <c:v>0.54549999999999998</c:v>
                </c:pt>
                <c:pt idx="10">
                  <c:v>0.59499999999999997</c:v>
                </c:pt>
                <c:pt idx="11">
                  <c:v>0.64449999999999996</c:v>
                </c:pt>
                <c:pt idx="12">
                  <c:v>0.69399999999999995</c:v>
                </c:pt>
                <c:pt idx="13">
                  <c:v>0.74350000000000005</c:v>
                </c:pt>
                <c:pt idx="14">
                  <c:v>0.79300000000000004</c:v>
                </c:pt>
                <c:pt idx="15">
                  <c:v>0.84250000000000003</c:v>
                </c:pt>
                <c:pt idx="16">
                  <c:v>0.89200000000000002</c:v>
                </c:pt>
                <c:pt idx="17">
                  <c:v>0.9415</c:v>
                </c:pt>
                <c:pt idx="18">
                  <c:v>0.99099999999999999</c:v>
                </c:pt>
                <c:pt idx="19">
                  <c:v>1.0405</c:v>
                </c:pt>
                <c:pt idx="20">
                  <c:v>1.0900000000000001</c:v>
                </c:pt>
                <c:pt idx="21">
                  <c:v>1.1395</c:v>
                </c:pt>
                <c:pt idx="22">
                  <c:v>1.1890000000000001</c:v>
                </c:pt>
                <c:pt idx="23">
                  <c:v>1.2384999999999999</c:v>
                </c:pt>
                <c:pt idx="24">
                  <c:v>1.288</c:v>
                </c:pt>
                <c:pt idx="25">
                  <c:v>1.3374999999999999</c:v>
                </c:pt>
                <c:pt idx="26">
                  <c:v>1.387</c:v>
                </c:pt>
                <c:pt idx="27">
                  <c:v>1.4365000000000001</c:v>
                </c:pt>
                <c:pt idx="28">
                  <c:v>1.486</c:v>
                </c:pt>
                <c:pt idx="29">
                  <c:v>1.5355000000000001</c:v>
                </c:pt>
                <c:pt idx="30">
                  <c:v>1.585</c:v>
                </c:pt>
                <c:pt idx="31">
                  <c:v>1.6345000000000001</c:v>
                </c:pt>
                <c:pt idx="32">
                  <c:v>1.6839999999999999</c:v>
                </c:pt>
                <c:pt idx="33">
                  <c:v>1.7335</c:v>
                </c:pt>
                <c:pt idx="34">
                  <c:v>1.7829999999999999</c:v>
                </c:pt>
                <c:pt idx="35">
                  <c:v>1.8325</c:v>
                </c:pt>
                <c:pt idx="36">
                  <c:v>1.8819999999999999</c:v>
                </c:pt>
                <c:pt idx="37">
                  <c:v>1.9315</c:v>
                </c:pt>
                <c:pt idx="38">
                  <c:v>1.9810000000000001</c:v>
                </c:pt>
                <c:pt idx="39">
                  <c:v>2.0305</c:v>
                </c:pt>
                <c:pt idx="40">
                  <c:v>2.08</c:v>
                </c:pt>
                <c:pt idx="41">
                  <c:v>2.1295000000000002</c:v>
                </c:pt>
                <c:pt idx="42">
                  <c:v>2.1789999999999998</c:v>
                </c:pt>
                <c:pt idx="43">
                  <c:v>2.2284999999999999</c:v>
                </c:pt>
                <c:pt idx="44">
                  <c:v>2.278</c:v>
                </c:pt>
                <c:pt idx="45">
                  <c:v>2.3275000000000001</c:v>
                </c:pt>
                <c:pt idx="46">
                  <c:v>2.3769999999999998</c:v>
                </c:pt>
                <c:pt idx="47">
                  <c:v>2.4264999999999999</c:v>
                </c:pt>
                <c:pt idx="48">
                  <c:v>2.476</c:v>
                </c:pt>
                <c:pt idx="49">
                  <c:v>2.5255000000000001</c:v>
                </c:pt>
                <c:pt idx="50">
                  <c:v>2.5750000000000002</c:v>
                </c:pt>
                <c:pt idx="51">
                  <c:v>2.6244999999999998</c:v>
                </c:pt>
                <c:pt idx="52">
                  <c:v>2.6739999999999999</c:v>
                </c:pt>
                <c:pt idx="53">
                  <c:v>2.7235</c:v>
                </c:pt>
                <c:pt idx="54">
                  <c:v>2.7730000000000001</c:v>
                </c:pt>
                <c:pt idx="55">
                  <c:v>2.8224999999999998</c:v>
                </c:pt>
                <c:pt idx="56">
                  <c:v>2.8719999999999999</c:v>
                </c:pt>
                <c:pt idx="57">
                  <c:v>2.9215</c:v>
                </c:pt>
                <c:pt idx="58">
                  <c:v>2.9710000000000001</c:v>
                </c:pt>
                <c:pt idx="59">
                  <c:v>3.0205000000000002</c:v>
                </c:pt>
                <c:pt idx="60">
                  <c:v>3.07</c:v>
                </c:pt>
                <c:pt idx="61">
                  <c:v>3.1194999999999999</c:v>
                </c:pt>
                <c:pt idx="62">
                  <c:v>3.169</c:v>
                </c:pt>
                <c:pt idx="63">
                  <c:v>3.2185000000000001</c:v>
                </c:pt>
                <c:pt idx="64">
                  <c:v>3.2679999999999998</c:v>
                </c:pt>
                <c:pt idx="65">
                  <c:v>3.3174999999999999</c:v>
                </c:pt>
                <c:pt idx="66">
                  <c:v>3.367</c:v>
                </c:pt>
                <c:pt idx="67">
                  <c:v>3.4165000000000001</c:v>
                </c:pt>
                <c:pt idx="68">
                  <c:v>3.4660000000000002</c:v>
                </c:pt>
                <c:pt idx="69">
                  <c:v>3.5154999999999998</c:v>
                </c:pt>
                <c:pt idx="70">
                  <c:v>3.5649999999999999</c:v>
                </c:pt>
                <c:pt idx="71">
                  <c:v>3.6145</c:v>
                </c:pt>
                <c:pt idx="72">
                  <c:v>3.6640000000000001</c:v>
                </c:pt>
                <c:pt idx="73">
                  <c:v>3.7134999999999998</c:v>
                </c:pt>
                <c:pt idx="74">
                  <c:v>3.7629999999999999</c:v>
                </c:pt>
                <c:pt idx="75">
                  <c:v>3.8125</c:v>
                </c:pt>
                <c:pt idx="76">
                  <c:v>3.8620000000000001</c:v>
                </c:pt>
                <c:pt idx="77">
                  <c:v>3.9115000000000002</c:v>
                </c:pt>
                <c:pt idx="78">
                  <c:v>3.9609999999999999</c:v>
                </c:pt>
                <c:pt idx="79">
                  <c:v>4.0105000000000004</c:v>
                </c:pt>
                <c:pt idx="80">
                  <c:v>4.0599999999999996</c:v>
                </c:pt>
                <c:pt idx="81">
                  <c:v>4.1094999999999997</c:v>
                </c:pt>
                <c:pt idx="82">
                  <c:v>4.1589999999999998</c:v>
                </c:pt>
                <c:pt idx="83">
                  <c:v>4.2084999999999999</c:v>
                </c:pt>
                <c:pt idx="84">
                  <c:v>4.258</c:v>
                </c:pt>
                <c:pt idx="85">
                  <c:v>4.3075000000000001</c:v>
                </c:pt>
                <c:pt idx="86">
                  <c:v>4.3570000000000002</c:v>
                </c:pt>
                <c:pt idx="87">
                  <c:v>4.4065000000000003</c:v>
                </c:pt>
                <c:pt idx="88">
                  <c:v>4.4560000000000004</c:v>
                </c:pt>
                <c:pt idx="89">
                  <c:v>4.5054999999999996</c:v>
                </c:pt>
                <c:pt idx="90">
                  <c:v>4.5549999999999997</c:v>
                </c:pt>
                <c:pt idx="91">
                  <c:v>4.6044999999999998</c:v>
                </c:pt>
                <c:pt idx="92">
                  <c:v>4.6539999999999999</c:v>
                </c:pt>
                <c:pt idx="93">
                  <c:v>4.7035</c:v>
                </c:pt>
                <c:pt idx="94">
                  <c:v>4.7530000000000001</c:v>
                </c:pt>
                <c:pt idx="95">
                  <c:v>4.8025000000000002</c:v>
                </c:pt>
                <c:pt idx="96">
                  <c:v>4.8520000000000003</c:v>
                </c:pt>
                <c:pt idx="97">
                  <c:v>4.9015000000000004</c:v>
                </c:pt>
                <c:pt idx="98">
                  <c:v>4.9509999999999996</c:v>
                </c:pt>
                <c:pt idx="99">
                  <c:v>5.0004999999999997</c:v>
                </c:pt>
                <c:pt idx="100">
                  <c:v>5.05</c:v>
                </c:pt>
                <c:pt idx="101">
                  <c:v>5.0994999999999999</c:v>
                </c:pt>
                <c:pt idx="102">
                  <c:v>5.149</c:v>
                </c:pt>
                <c:pt idx="103">
                  <c:v>5.1985000000000001</c:v>
                </c:pt>
                <c:pt idx="104">
                  <c:v>5.2480000000000002</c:v>
                </c:pt>
                <c:pt idx="105">
                  <c:v>5.2975000000000003</c:v>
                </c:pt>
                <c:pt idx="106">
                  <c:v>5.3470000000000004</c:v>
                </c:pt>
                <c:pt idx="107">
                  <c:v>5.3964999999999996</c:v>
                </c:pt>
                <c:pt idx="108">
                  <c:v>5.4459999999999997</c:v>
                </c:pt>
                <c:pt idx="109">
                  <c:v>5.4954999999999998</c:v>
                </c:pt>
                <c:pt idx="110">
                  <c:v>5.5449999999999999</c:v>
                </c:pt>
                <c:pt idx="111">
                  <c:v>5.5945</c:v>
                </c:pt>
                <c:pt idx="112">
                  <c:v>5.6440000000000001</c:v>
                </c:pt>
                <c:pt idx="113">
                  <c:v>5.6935000000000002</c:v>
                </c:pt>
                <c:pt idx="114">
                  <c:v>5.7430000000000003</c:v>
                </c:pt>
                <c:pt idx="115">
                  <c:v>5.7925000000000004</c:v>
                </c:pt>
                <c:pt idx="116">
                  <c:v>5.8419999999999996</c:v>
                </c:pt>
                <c:pt idx="117">
                  <c:v>5.8914999999999997</c:v>
                </c:pt>
                <c:pt idx="118">
                  <c:v>5.9409999999999998</c:v>
                </c:pt>
                <c:pt idx="119">
                  <c:v>5.9904999999999999</c:v>
                </c:pt>
                <c:pt idx="120">
                  <c:v>6.04</c:v>
                </c:pt>
                <c:pt idx="121">
                  <c:v>6.0895000000000001</c:v>
                </c:pt>
                <c:pt idx="122">
                  <c:v>6.1390000000000002</c:v>
                </c:pt>
                <c:pt idx="123">
                  <c:v>6.1885000000000003</c:v>
                </c:pt>
                <c:pt idx="124">
                  <c:v>6.2380000000000004</c:v>
                </c:pt>
                <c:pt idx="125">
                  <c:v>6.2874999999999996</c:v>
                </c:pt>
                <c:pt idx="126">
                  <c:v>6.3369999999999997</c:v>
                </c:pt>
                <c:pt idx="127">
                  <c:v>6.3864999999999998</c:v>
                </c:pt>
                <c:pt idx="128">
                  <c:v>6.4359999999999999</c:v>
                </c:pt>
                <c:pt idx="129">
                  <c:v>6.4855</c:v>
                </c:pt>
                <c:pt idx="130">
                  <c:v>6.5350000000000001</c:v>
                </c:pt>
                <c:pt idx="131">
                  <c:v>6.5845000000000002</c:v>
                </c:pt>
                <c:pt idx="132">
                  <c:v>6.6340000000000003</c:v>
                </c:pt>
                <c:pt idx="133">
                  <c:v>6.6835000000000004</c:v>
                </c:pt>
                <c:pt idx="134">
                  <c:v>6.7329999999999997</c:v>
                </c:pt>
                <c:pt idx="135">
                  <c:v>6.7824999999999998</c:v>
                </c:pt>
                <c:pt idx="136">
                  <c:v>6.8319999999999999</c:v>
                </c:pt>
                <c:pt idx="137">
                  <c:v>6.8815</c:v>
                </c:pt>
                <c:pt idx="138">
                  <c:v>6.931</c:v>
                </c:pt>
                <c:pt idx="139">
                  <c:v>6.9805000000000001</c:v>
                </c:pt>
                <c:pt idx="140">
                  <c:v>7.03</c:v>
                </c:pt>
                <c:pt idx="141">
                  <c:v>7.0795000000000003</c:v>
                </c:pt>
                <c:pt idx="142">
                  <c:v>7.1289999999999996</c:v>
                </c:pt>
                <c:pt idx="143">
                  <c:v>7.1784999999999997</c:v>
                </c:pt>
                <c:pt idx="144">
                  <c:v>7.2279999999999998</c:v>
                </c:pt>
                <c:pt idx="145">
                  <c:v>7.2774999999999999</c:v>
                </c:pt>
                <c:pt idx="146">
                  <c:v>7.327</c:v>
                </c:pt>
                <c:pt idx="147">
                  <c:v>7.3765000000000001</c:v>
                </c:pt>
                <c:pt idx="148">
                  <c:v>7.4260000000000002</c:v>
                </c:pt>
                <c:pt idx="149">
                  <c:v>7.4755000000000003</c:v>
                </c:pt>
                <c:pt idx="150">
                  <c:v>7.5250000000000004</c:v>
                </c:pt>
                <c:pt idx="151">
                  <c:v>7.5744999999999996</c:v>
                </c:pt>
                <c:pt idx="152">
                  <c:v>7.6239999999999997</c:v>
                </c:pt>
                <c:pt idx="153">
                  <c:v>7.6734999999999998</c:v>
                </c:pt>
                <c:pt idx="154">
                  <c:v>7.7229999999999999</c:v>
                </c:pt>
                <c:pt idx="155">
                  <c:v>7.7725</c:v>
                </c:pt>
                <c:pt idx="156">
                  <c:v>7.8220000000000001</c:v>
                </c:pt>
                <c:pt idx="157">
                  <c:v>7.8715000000000002</c:v>
                </c:pt>
                <c:pt idx="158">
                  <c:v>7.9210000000000003</c:v>
                </c:pt>
                <c:pt idx="159">
                  <c:v>7.9705000000000004</c:v>
                </c:pt>
                <c:pt idx="160">
                  <c:v>8.02</c:v>
                </c:pt>
                <c:pt idx="161">
                  <c:v>8.0694999999999997</c:v>
                </c:pt>
                <c:pt idx="162">
                  <c:v>8.1189999999999998</c:v>
                </c:pt>
                <c:pt idx="163">
                  <c:v>8.1684999999999999</c:v>
                </c:pt>
                <c:pt idx="164">
                  <c:v>8.218</c:v>
                </c:pt>
                <c:pt idx="165">
                  <c:v>8.2675000000000001</c:v>
                </c:pt>
                <c:pt idx="166">
                  <c:v>8.3170000000000002</c:v>
                </c:pt>
                <c:pt idx="167">
                  <c:v>8.3665000000000003</c:v>
                </c:pt>
                <c:pt idx="168">
                  <c:v>8.4160000000000004</c:v>
                </c:pt>
                <c:pt idx="169">
                  <c:v>8.4655000000000005</c:v>
                </c:pt>
                <c:pt idx="170">
                  <c:v>8.5150000000000006</c:v>
                </c:pt>
                <c:pt idx="171">
                  <c:v>8.5645000000000007</c:v>
                </c:pt>
                <c:pt idx="172">
                  <c:v>8.6140000000000008</c:v>
                </c:pt>
                <c:pt idx="173">
                  <c:v>8.6635000000000009</c:v>
                </c:pt>
                <c:pt idx="174">
                  <c:v>8.7129999999999992</c:v>
                </c:pt>
                <c:pt idx="175">
                  <c:v>8.7624999999999993</c:v>
                </c:pt>
                <c:pt idx="176">
                  <c:v>8.8119999999999994</c:v>
                </c:pt>
                <c:pt idx="177">
                  <c:v>8.8614999999999995</c:v>
                </c:pt>
                <c:pt idx="178">
                  <c:v>8.9109999999999996</c:v>
                </c:pt>
                <c:pt idx="179">
                  <c:v>8.9604999999999997</c:v>
                </c:pt>
                <c:pt idx="180">
                  <c:v>9.01</c:v>
                </c:pt>
                <c:pt idx="181">
                  <c:v>9.0594999999999999</c:v>
                </c:pt>
                <c:pt idx="182">
                  <c:v>9.109</c:v>
                </c:pt>
                <c:pt idx="183">
                  <c:v>9.1585000000000001</c:v>
                </c:pt>
                <c:pt idx="184">
                  <c:v>9.2080000000000002</c:v>
                </c:pt>
                <c:pt idx="185">
                  <c:v>9.2575000000000003</c:v>
                </c:pt>
                <c:pt idx="186">
                  <c:v>9.3070000000000004</c:v>
                </c:pt>
                <c:pt idx="187">
                  <c:v>9.3565000000000005</c:v>
                </c:pt>
                <c:pt idx="188">
                  <c:v>9.4060000000000006</c:v>
                </c:pt>
                <c:pt idx="189">
                  <c:v>9.4555000000000007</c:v>
                </c:pt>
                <c:pt idx="190">
                  <c:v>9.5050000000000008</c:v>
                </c:pt>
                <c:pt idx="191">
                  <c:v>9.5545000000000009</c:v>
                </c:pt>
                <c:pt idx="192">
                  <c:v>9.6039999999999992</c:v>
                </c:pt>
                <c:pt idx="193">
                  <c:v>9.6534999999999993</c:v>
                </c:pt>
                <c:pt idx="194">
                  <c:v>9.7029999999999994</c:v>
                </c:pt>
                <c:pt idx="195">
                  <c:v>9.7524999999999995</c:v>
                </c:pt>
                <c:pt idx="196">
                  <c:v>9.8019999999999996</c:v>
                </c:pt>
                <c:pt idx="197">
                  <c:v>9.8514999999999997</c:v>
                </c:pt>
                <c:pt idx="198">
                  <c:v>9.9009999999999998</c:v>
                </c:pt>
                <c:pt idx="199">
                  <c:v>9.9504999999999999</c:v>
                </c:pt>
                <c:pt idx="200">
                  <c:v>10</c:v>
                </c:pt>
              </c:numCache>
            </c:numRef>
          </c:xVal>
          <c:yVal>
            <c:numRef>
              <c:f>'75Ω同軸'!$F$2:$F$202</c:f>
              <c:numCache>
                <c:formatCode>General</c:formatCode>
                <c:ptCount val="201"/>
                <c:pt idx="0">
                  <c:v>80.408447317430529</c:v>
                </c:pt>
                <c:pt idx="1">
                  <c:v>78.946868208941638</c:v>
                </c:pt>
                <c:pt idx="2">
                  <c:v>78.341432205442857</c:v>
                </c:pt>
                <c:pt idx="3">
                  <c:v>77.953693947111958</c:v>
                </c:pt>
                <c:pt idx="4">
                  <c:v>78.001880746556353</c:v>
                </c:pt>
                <c:pt idx="5">
                  <c:v>77.942728974548999</c:v>
                </c:pt>
                <c:pt idx="6">
                  <c:v>77.848406534751888</c:v>
                </c:pt>
                <c:pt idx="7">
                  <c:v>77.649370892493394</c:v>
                </c:pt>
                <c:pt idx="8">
                  <c:v>77.232493161881024</c:v>
                </c:pt>
                <c:pt idx="9">
                  <c:v>76.904148132594244</c:v>
                </c:pt>
                <c:pt idx="10">
                  <c:v>77.217986894246337</c:v>
                </c:pt>
                <c:pt idx="11">
                  <c:v>76.987780848651553</c:v>
                </c:pt>
                <c:pt idx="12">
                  <c:v>76.918667435155172</c:v>
                </c:pt>
                <c:pt idx="13">
                  <c:v>76.980254611166359</c:v>
                </c:pt>
                <c:pt idx="14">
                  <c:v>76.786192769273299</c:v>
                </c:pt>
                <c:pt idx="15">
                  <c:v>76.668481137948731</c:v>
                </c:pt>
                <c:pt idx="16">
                  <c:v>76.640694151344945</c:v>
                </c:pt>
                <c:pt idx="17">
                  <c:v>76.479452796159578</c:v>
                </c:pt>
                <c:pt idx="18">
                  <c:v>76.486343879152699</c:v>
                </c:pt>
                <c:pt idx="19">
                  <c:v>76.422346862681465</c:v>
                </c:pt>
                <c:pt idx="20">
                  <c:v>76.500137908372423</c:v>
                </c:pt>
                <c:pt idx="21">
                  <c:v>76.367346425026454</c:v>
                </c:pt>
                <c:pt idx="22">
                  <c:v>76.404874190067218</c:v>
                </c:pt>
                <c:pt idx="23">
                  <c:v>76.545084754019314</c:v>
                </c:pt>
                <c:pt idx="24">
                  <c:v>76.505518755185236</c:v>
                </c:pt>
                <c:pt idx="25">
                  <c:v>76.421606892291919</c:v>
                </c:pt>
                <c:pt idx="26">
                  <c:v>76.268816694636087</c:v>
                </c:pt>
                <c:pt idx="27">
                  <c:v>76.399734292731679</c:v>
                </c:pt>
                <c:pt idx="28">
                  <c:v>76.300205766432896</c:v>
                </c:pt>
                <c:pt idx="29">
                  <c:v>76.127658574265894</c:v>
                </c:pt>
                <c:pt idx="30">
                  <c:v>76.242118281170548</c:v>
                </c:pt>
                <c:pt idx="31">
                  <c:v>76.260705477985184</c:v>
                </c:pt>
                <c:pt idx="32">
                  <c:v>76.255210313787742</c:v>
                </c:pt>
                <c:pt idx="33">
                  <c:v>76.152016388274319</c:v>
                </c:pt>
                <c:pt idx="34">
                  <c:v>76.137842102334361</c:v>
                </c:pt>
                <c:pt idx="35">
                  <c:v>76.206208408501737</c:v>
                </c:pt>
                <c:pt idx="36">
                  <c:v>76.080170215372149</c:v>
                </c:pt>
                <c:pt idx="37">
                  <c:v>76.109514516911744</c:v>
                </c:pt>
                <c:pt idx="38">
                  <c:v>76.071645177424685</c:v>
                </c:pt>
                <c:pt idx="39">
                  <c:v>76.008538993984089</c:v>
                </c:pt>
                <c:pt idx="40">
                  <c:v>76.056031976431697</c:v>
                </c:pt>
                <c:pt idx="41">
                  <c:v>76.032082701975227</c:v>
                </c:pt>
                <c:pt idx="42">
                  <c:v>76.03862702600567</c:v>
                </c:pt>
                <c:pt idx="43">
                  <c:v>76.027140548622512</c:v>
                </c:pt>
                <c:pt idx="44">
                  <c:v>75.935801832864058</c:v>
                </c:pt>
                <c:pt idx="45">
                  <c:v>75.947680017232912</c:v>
                </c:pt>
                <c:pt idx="46">
                  <c:v>75.932196069914909</c:v>
                </c:pt>
                <c:pt idx="47">
                  <c:v>75.926164133320995</c:v>
                </c:pt>
                <c:pt idx="48">
                  <c:v>75.869963753780723</c:v>
                </c:pt>
                <c:pt idx="49">
                  <c:v>75.934675873411095</c:v>
                </c:pt>
                <c:pt idx="50">
                  <c:v>75.890940170747655</c:v>
                </c:pt>
                <c:pt idx="51">
                  <c:v>75.874649916820047</c:v>
                </c:pt>
                <c:pt idx="52">
                  <c:v>75.876333596187948</c:v>
                </c:pt>
                <c:pt idx="53">
                  <c:v>75.846307754563767</c:v>
                </c:pt>
                <c:pt idx="54">
                  <c:v>75.891758445828614</c:v>
                </c:pt>
                <c:pt idx="55">
                  <c:v>75.855768402936903</c:v>
                </c:pt>
                <c:pt idx="56">
                  <c:v>75.85887225631555</c:v>
                </c:pt>
                <c:pt idx="57">
                  <c:v>75.875165897676951</c:v>
                </c:pt>
                <c:pt idx="58">
                  <c:v>75.809587784131892</c:v>
                </c:pt>
                <c:pt idx="59">
                  <c:v>75.830505734829444</c:v>
                </c:pt>
                <c:pt idx="60">
                  <c:v>75.809566678619134</c:v>
                </c:pt>
                <c:pt idx="61">
                  <c:v>75.800313323890691</c:v>
                </c:pt>
                <c:pt idx="62">
                  <c:v>75.799683376647423</c:v>
                </c:pt>
                <c:pt idx="63">
                  <c:v>75.777371292490741</c:v>
                </c:pt>
                <c:pt idx="64">
                  <c:v>75.812287922209549</c:v>
                </c:pt>
                <c:pt idx="65">
                  <c:v>75.819984173039757</c:v>
                </c:pt>
                <c:pt idx="66">
                  <c:v>75.780109527500684</c:v>
                </c:pt>
                <c:pt idx="67">
                  <c:v>75.774299072970649</c:v>
                </c:pt>
                <c:pt idx="68">
                  <c:v>75.794821063183463</c:v>
                </c:pt>
                <c:pt idx="69">
                  <c:v>75.81873119487031</c:v>
                </c:pt>
                <c:pt idx="70">
                  <c:v>75.829057754926637</c:v>
                </c:pt>
                <c:pt idx="71">
                  <c:v>75.792552404573371</c:v>
                </c:pt>
                <c:pt idx="72">
                  <c:v>75.778242259899372</c:v>
                </c:pt>
                <c:pt idx="73">
                  <c:v>75.847926800935042</c:v>
                </c:pt>
                <c:pt idx="74">
                  <c:v>75.816350479299643</c:v>
                </c:pt>
                <c:pt idx="75">
                  <c:v>75.82508687762909</c:v>
                </c:pt>
                <c:pt idx="76">
                  <c:v>75.829842410491665</c:v>
                </c:pt>
                <c:pt idx="77">
                  <c:v>75.815003792125466</c:v>
                </c:pt>
                <c:pt idx="78">
                  <c:v>75.840727844608665</c:v>
                </c:pt>
                <c:pt idx="79">
                  <c:v>75.83181720096124</c:v>
                </c:pt>
                <c:pt idx="80">
                  <c:v>75.842201972252894</c:v>
                </c:pt>
                <c:pt idx="81">
                  <c:v>75.851523386152238</c:v>
                </c:pt>
                <c:pt idx="82">
                  <c:v>75.855111891025516</c:v>
                </c:pt>
                <c:pt idx="83">
                  <c:v>75.866049719225529</c:v>
                </c:pt>
                <c:pt idx="84">
                  <c:v>75.850621619074417</c:v>
                </c:pt>
                <c:pt idx="85">
                  <c:v>75.893822541758951</c:v>
                </c:pt>
                <c:pt idx="86">
                  <c:v>75.871869622410131</c:v>
                </c:pt>
                <c:pt idx="87">
                  <c:v>75.880925139326024</c:v>
                </c:pt>
                <c:pt idx="88">
                  <c:v>75.918597194626827</c:v>
                </c:pt>
                <c:pt idx="89">
                  <c:v>75.922476250449051</c:v>
                </c:pt>
                <c:pt idx="90">
                  <c:v>75.926606008697632</c:v>
                </c:pt>
                <c:pt idx="91">
                  <c:v>75.909970359630634</c:v>
                </c:pt>
                <c:pt idx="92">
                  <c:v>75.938626534853796</c:v>
                </c:pt>
                <c:pt idx="93">
                  <c:v>75.951387742423776</c:v>
                </c:pt>
                <c:pt idx="94">
                  <c:v>75.946128275245201</c:v>
                </c:pt>
                <c:pt idx="95">
                  <c:v>75.954928740668308</c:v>
                </c:pt>
                <c:pt idx="96">
                  <c:v>75.972344310281755</c:v>
                </c:pt>
                <c:pt idx="97">
                  <c:v>76.016298252414259</c:v>
                </c:pt>
                <c:pt idx="98">
                  <c:v>76.015091922591267</c:v>
                </c:pt>
                <c:pt idx="99">
                  <c:v>76.009095508366627</c:v>
                </c:pt>
                <c:pt idx="100">
                  <c:v>76.034075255769366</c:v>
                </c:pt>
                <c:pt idx="101">
                  <c:v>76.01094658008148</c:v>
                </c:pt>
                <c:pt idx="102">
                  <c:v>76.091655258641865</c:v>
                </c:pt>
                <c:pt idx="103">
                  <c:v>76.102496673893697</c:v>
                </c:pt>
                <c:pt idx="104">
                  <c:v>76.100859390679688</c:v>
                </c:pt>
                <c:pt idx="105">
                  <c:v>76.095404591867435</c:v>
                </c:pt>
                <c:pt idx="106">
                  <c:v>76.13247007683384</c:v>
                </c:pt>
                <c:pt idx="107">
                  <c:v>76.194400056697077</c:v>
                </c:pt>
                <c:pt idx="108">
                  <c:v>76.180718689180139</c:v>
                </c:pt>
                <c:pt idx="109">
                  <c:v>76.203588498180324</c:v>
                </c:pt>
                <c:pt idx="110">
                  <c:v>76.219840592853501</c:v>
                </c:pt>
                <c:pt idx="111">
                  <c:v>76.209749376310114</c:v>
                </c:pt>
                <c:pt idx="112">
                  <c:v>76.223911602593574</c:v>
                </c:pt>
                <c:pt idx="113">
                  <c:v>76.251479985637005</c:v>
                </c:pt>
                <c:pt idx="114">
                  <c:v>76.350971834024477</c:v>
                </c:pt>
                <c:pt idx="115">
                  <c:v>76.319905660319051</c:v>
                </c:pt>
                <c:pt idx="116">
                  <c:v>76.385124206222244</c:v>
                </c:pt>
                <c:pt idx="117">
                  <c:v>76.377740212708574</c:v>
                </c:pt>
                <c:pt idx="118">
                  <c:v>76.43438951152811</c:v>
                </c:pt>
                <c:pt idx="119">
                  <c:v>76.442915956941363</c:v>
                </c:pt>
                <c:pt idx="120">
                  <c:v>76.49579727017688</c:v>
                </c:pt>
                <c:pt idx="121">
                  <c:v>76.509382431176377</c:v>
                </c:pt>
                <c:pt idx="122">
                  <c:v>76.571229583963188</c:v>
                </c:pt>
                <c:pt idx="123">
                  <c:v>76.58588642824472</c:v>
                </c:pt>
                <c:pt idx="124">
                  <c:v>76.584058393375827</c:v>
                </c:pt>
                <c:pt idx="125">
                  <c:v>76.649266141301055</c:v>
                </c:pt>
                <c:pt idx="126">
                  <c:v>76.723931077597953</c:v>
                </c:pt>
                <c:pt idx="127">
                  <c:v>76.712651498954202</c:v>
                </c:pt>
                <c:pt idx="128">
                  <c:v>76.765145085513907</c:v>
                </c:pt>
                <c:pt idx="129">
                  <c:v>76.84512476403431</c:v>
                </c:pt>
                <c:pt idx="130">
                  <c:v>76.929593785486745</c:v>
                </c:pt>
                <c:pt idx="131">
                  <c:v>76.925220181680331</c:v>
                </c:pt>
                <c:pt idx="132">
                  <c:v>76.936052017243512</c:v>
                </c:pt>
                <c:pt idx="133">
                  <c:v>77.004776475229107</c:v>
                </c:pt>
                <c:pt idx="134">
                  <c:v>77.022667442772985</c:v>
                </c:pt>
                <c:pt idx="135">
                  <c:v>77.070009731412398</c:v>
                </c:pt>
                <c:pt idx="136">
                  <c:v>77.166199854599554</c:v>
                </c:pt>
                <c:pt idx="137">
                  <c:v>77.219658118901307</c:v>
                </c:pt>
                <c:pt idx="138">
                  <c:v>77.307724064287385</c:v>
                </c:pt>
                <c:pt idx="139">
                  <c:v>77.33437140107884</c:v>
                </c:pt>
                <c:pt idx="140">
                  <c:v>77.387208245290779</c:v>
                </c:pt>
                <c:pt idx="141">
                  <c:v>77.462248870014093</c:v>
                </c:pt>
                <c:pt idx="142">
                  <c:v>77.499799999741938</c:v>
                </c:pt>
                <c:pt idx="143">
                  <c:v>77.573994353778119</c:v>
                </c:pt>
                <c:pt idx="144">
                  <c:v>77.627479670539344</c:v>
                </c:pt>
                <c:pt idx="145">
                  <c:v>77.699343626571263</c:v>
                </c:pt>
                <c:pt idx="146">
                  <c:v>77.705823462595134</c:v>
                </c:pt>
                <c:pt idx="147">
                  <c:v>77.78468743910976</c:v>
                </c:pt>
                <c:pt idx="148">
                  <c:v>77.856801244335742</c:v>
                </c:pt>
                <c:pt idx="149">
                  <c:v>77.970981140421728</c:v>
                </c:pt>
                <c:pt idx="150">
                  <c:v>78.034648714529368</c:v>
                </c:pt>
                <c:pt idx="151">
                  <c:v>78.095211120785109</c:v>
                </c:pt>
                <c:pt idx="152">
                  <c:v>78.156176979174205</c:v>
                </c:pt>
                <c:pt idx="153">
                  <c:v>78.294865732051676</c:v>
                </c:pt>
                <c:pt idx="154">
                  <c:v>78.316286939563213</c:v>
                </c:pt>
                <c:pt idx="155">
                  <c:v>78.479892966287863</c:v>
                </c:pt>
                <c:pt idx="156">
                  <c:v>78.653386449662804</c:v>
                </c:pt>
                <c:pt idx="157">
                  <c:v>78.645210280092712</c:v>
                </c:pt>
                <c:pt idx="158">
                  <c:v>78.778728093312097</c:v>
                </c:pt>
                <c:pt idx="159">
                  <c:v>78.911327450499783</c:v>
                </c:pt>
                <c:pt idx="160">
                  <c:v>79.057333625666885</c:v>
                </c:pt>
                <c:pt idx="161">
                  <c:v>79.096790073934102</c:v>
                </c:pt>
                <c:pt idx="162">
                  <c:v>79.218076220014325</c:v>
                </c:pt>
                <c:pt idx="163">
                  <c:v>79.343493747124597</c:v>
                </c:pt>
                <c:pt idx="164">
                  <c:v>79.478117743187653</c:v>
                </c:pt>
                <c:pt idx="165">
                  <c:v>79.623225254946803</c:v>
                </c:pt>
                <c:pt idx="166">
                  <c:v>79.794821260530441</c:v>
                </c:pt>
                <c:pt idx="167">
                  <c:v>79.982984440442081</c:v>
                </c:pt>
                <c:pt idx="168">
                  <c:v>80.149200869378603</c:v>
                </c:pt>
                <c:pt idx="169">
                  <c:v>80.3721164334995</c:v>
                </c:pt>
                <c:pt idx="170">
                  <c:v>80.545897474669687</c:v>
                </c:pt>
                <c:pt idx="171">
                  <c:v>80.701582388451342</c:v>
                </c:pt>
                <c:pt idx="172">
                  <c:v>80.940629476178401</c:v>
                </c:pt>
                <c:pt idx="173">
                  <c:v>81.171995170748389</c:v>
                </c:pt>
                <c:pt idx="174">
                  <c:v>81.410137575120217</c:v>
                </c:pt>
                <c:pt idx="175">
                  <c:v>81.701305987113813</c:v>
                </c:pt>
                <c:pt idx="176">
                  <c:v>81.994546160095311</c:v>
                </c:pt>
                <c:pt idx="177">
                  <c:v>82.240713761494064</c:v>
                </c:pt>
                <c:pt idx="178">
                  <c:v>82.513884892180414</c:v>
                </c:pt>
                <c:pt idx="179">
                  <c:v>82.871450451889643</c:v>
                </c:pt>
                <c:pt idx="180">
                  <c:v>83.347605844439229</c:v>
                </c:pt>
                <c:pt idx="181">
                  <c:v>83.69994205493812</c:v>
                </c:pt>
                <c:pt idx="182">
                  <c:v>84.114166464395282</c:v>
                </c:pt>
                <c:pt idx="183">
                  <c:v>84.636443687102073</c:v>
                </c:pt>
                <c:pt idx="184">
                  <c:v>85.176860707588887</c:v>
                </c:pt>
                <c:pt idx="185">
                  <c:v>85.584178444383042</c:v>
                </c:pt>
                <c:pt idx="186">
                  <c:v>86.378589361021639</c:v>
                </c:pt>
                <c:pt idx="187">
                  <c:v>87.005541202845237</c:v>
                </c:pt>
                <c:pt idx="188">
                  <c:v>87.92536835293896</c:v>
                </c:pt>
                <c:pt idx="189">
                  <c:v>88.608509749346311</c:v>
                </c:pt>
                <c:pt idx="190">
                  <c:v>89.698563533648638</c:v>
                </c:pt>
                <c:pt idx="191">
                  <c:v>91.024765860726063</c:v>
                </c:pt>
                <c:pt idx="192">
                  <c:v>92.285643520538983</c:v>
                </c:pt>
                <c:pt idx="193">
                  <c:v>93.768003071410234</c:v>
                </c:pt>
                <c:pt idx="194">
                  <c:v>95.44184302495421</c:v>
                </c:pt>
                <c:pt idx="195">
                  <c:v>97.674780265941735</c:v>
                </c:pt>
                <c:pt idx="196">
                  <c:v>100.30266347410721</c:v>
                </c:pt>
                <c:pt idx="197">
                  <c:v>102.44042854264131</c:v>
                </c:pt>
                <c:pt idx="198">
                  <c:v>104.6345545219169</c:v>
                </c:pt>
                <c:pt idx="199">
                  <c:v>102.25760411822682</c:v>
                </c:pt>
                <c:pt idx="200">
                  <c:v>85.251399988504588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57F-49EE-9277-BA39C65DA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6227103"/>
        <c:axId val="1876227519"/>
      </c:scatterChart>
      <c:valAx>
        <c:axId val="1876227103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 b="0" i="0" baseline="0">
                    <a:effectLst/>
                  </a:rPr>
                  <a:t>Frequency [MHz]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6227519"/>
        <c:crosses val="autoZero"/>
        <c:crossBetween val="midCat"/>
        <c:majorUnit val="2"/>
      </c:valAx>
      <c:valAx>
        <c:axId val="1876227519"/>
        <c:scaling>
          <c:orientation val="minMax"/>
          <c:max val="9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特性インピーダンス </a:t>
                </a:r>
                <a:r>
                  <a:rPr lang="en-US" altLang="ja-JP" sz="1400" b="0" i="0" baseline="0">
                    <a:effectLst/>
                  </a:rPr>
                  <a:t>[Ω]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6227103"/>
        <c:crosses val="autoZero"/>
        <c:crossBetween val="midCat"/>
        <c:majorUnit val="5"/>
        <c:minorUnit val="5"/>
      </c:valAx>
    </c:plotArea>
    <c:legend>
      <c:legendPos val="r"/>
      <c:layout>
        <c:manualLayout>
          <c:xMode val="edge"/>
          <c:yMode val="edge"/>
          <c:x val="0.72919444444444437"/>
          <c:y val="0.33391149023038791"/>
          <c:w val="0.2041388888888889"/>
          <c:h val="0.1562510936132983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Z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2"/>
              <c:pt idx="0">
                <c:v>0.1</c:v>
              </c:pt>
              <c:pt idx="1">
                <c:v>0.14949999999999999</c:v>
              </c:pt>
              <c:pt idx="2">
                <c:v>0.19900000000000001</c:v>
              </c:pt>
              <c:pt idx="3">
                <c:v>0.2485</c:v>
              </c:pt>
              <c:pt idx="4">
                <c:v>0.29799999999999999</c:v>
              </c:pt>
              <c:pt idx="5">
                <c:v>0.34749999999999998</c:v>
              </c:pt>
              <c:pt idx="6">
                <c:v>0.39700000000000002</c:v>
              </c:pt>
              <c:pt idx="7">
                <c:v>0.44650000000000001</c:v>
              </c:pt>
              <c:pt idx="8">
                <c:v>0.496</c:v>
              </c:pt>
              <c:pt idx="9">
                <c:v>0.54549999999999998</c:v>
              </c:pt>
              <c:pt idx="10">
                <c:v>0.59499999999999997</c:v>
              </c:pt>
              <c:pt idx="11">
                <c:v>0.64449999999999996</c:v>
              </c:pt>
              <c:pt idx="12">
                <c:v>0.69399999999999995</c:v>
              </c:pt>
              <c:pt idx="13">
                <c:v>0.74350000000000005</c:v>
              </c:pt>
              <c:pt idx="14">
                <c:v>0.79300000000000004</c:v>
              </c:pt>
              <c:pt idx="15">
                <c:v>0.84250000000000003</c:v>
              </c:pt>
              <c:pt idx="16">
                <c:v>0.89200000000000002</c:v>
              </c:pt>
              <c:pt idx="17">
                <c:v>0.9415</c:v>
              </c:pt>
              <c:pt idx="18">
                <c:v>0.99099999999999999</c:v>
              </c:pt>
              <c:pt idx="19">
                <c:v>1.0405</c:v>
              </c:pt>
              <c:pt idx="20">
                <c:v>1.0900000000000001</c:v>
              </c:pt>
              <c:pt idx="21">
                <c:v>1.1395</c:v>
              </c:pt>
              <c:pt idx="22">
                <c:v>1.1890000000000001</c:v>
              </c:pt>
              <c:pt idx="23">
                <c:v>1.2384999999999999</c:v>
              </c:pt>
              <c:pt idx="24">
                <c:v>1.288</c:v>
              </c:pt>
              <c:pt idx="25">
                <c:v>1.3374999999999999</c:v>
              </c:pt>
              <c:pt idx="26">
                <c:v>1.387</c:v>
              </c:pt>
              <c:pt idx="27">
                <c:v>1.4365000000000001</c:v>
              </c:pt>
              <c:pt idx="28">
                <c:v>1.486</c:v>
              </c:pt>
              <c:pt idx="29">
                <c:v>1.5355000000000001</c:v>
              </c:pt>
              <c:pt idx="30">
                <c:v>1.585</c:v>
              </c:pt>
              <c:pt idx="31">
                <c:v>1.6345000000000001</c:v>
              </c:pt>
              <c:pt idx="32">
                <c:v>1.6839999999999999</c:v>
              </c:pt>
              <c:pt idx="33">
                <c:v>1.7335</c:v>
              </c:pt>
              <c:pt idx="34">
                <c:v>1.7829999999999999</c:v>
              </c:pt>
              <c:pt idx="35">
                <c:v>1.8325</c:v>
              </c:pt>
              <c:pt idx="36">
                <c:v>1.8819999999999999</c:v>
              </c:pt>
              <c:pt idx="37">
                <c:v>1.9315</c:v>
              </c:pt>
              <c:pt idx="38">
                <c:v>1.9810000000000001</c:v>
              </c:pt>
              <c:pt idx="39">
                <c:v>2.0305</c:v>
              </c:pt>
              <c:pt idx="40">
                <c:v>2.08</c:v>
              </c:pt>
              <c:pt idx="41">
                <c:v>2.1295000000000002</c:v>
              </c:pt>
              <c:pt idx="42">
                <c:v>2.1789999999999998</c:v>
              </c:pt>
              <c:pt idx="43">
                <c:v>2.2284999999999999</c:v>
              </c:pt>
              <c:pt idx="44">
                <c:v>2.278</c:v>
              </c:pt>
              <c:pt idx="45">
                <c:v>2.3275000000000001</c:v>
              </c:pt>
              <c:pt idx="46">
                <c:v>2.3769999999999998</c:v>
              </c:pt>
              <c:pt idx="47">
                <c:v>2.4264999999999999</c:v>
              </c:pt>
              <c:pt idx="48">
                <c:v>2.476</c:v>
              </c:pt>
              <c:pt idx="49">
                <c:v>2.5255000000000001</c:v>
              </c:pt>
              <c:pt idx="50">
                <c:v>2.5750000000000002</c:v>
              </c:pt>
              <c:pt idx="51">
                <c:v>2.6244999999999998</c:v>
              </c:pt>
              <c:pt idx="52">
                <c:v>2.6739999999999999</c:v>
              </c:pt>
              <c:pt idx="53">
                <c:v>2.7235</c:v>
              </c:pt>
              <c:pt idx="54">
                <c:v>2.7730000000000001</c:v>
              </c:pt>
              <c:pt idx="55">
                <c:v>2.8224999999999998</c:v>
              </c:pt>
              <c:pt idx="56">
                <c:v>2.8719999999999999</c:v>
              </c:pt>
              <c:pt idx="57">
                <c:v>2.9215</c:v>
              </c:pt>
              <c:pt idx="58">
                <c:v>2.9710000000000001</c:v>
              </c:pt>
              <c:pt idx="59">
                <c:v>3.0205000000000002</c:v>
              </c:pt>
              <c:pt idx="60">
                <c:v>3.07</c:v>
              </c:pt>
              <c:pt idx="61">
                <c:v>3.1194999999999999</c:v>
              </c:pt>
              <c:pt idx="62">
                <c:v>3.169</c:v>
              </c:pt>
              <c:pt idx="63">
                <c:v>3.2185000000000001</c:v>
              </c:pt>
              <c:pt idx="64">
                <c:v>3.2679999999999998</c:v>
              </c:pt>
              <c:pt idx="65">
                <c:v>3.3174999999999999</c:v>
              </c:pt>
              <c:pt idx="66">
                <c:v>3.367</c:v>
              </c:pt>
              <c:pt idx="67">
                <c:v>3.4165000000000001</c:v>
              </c:pt>
              <c:pt idx="68">
                <c:v>3.4660000000000002</c:v>
              </c:pt>
              <c:pt idx="69">
                <c:v>3.5154999999999998</c:v>
              </c:pt>
              <c:pt idx="70">
                <c:v>3.5649999999999999</c:v>
              </c:pt>
              <c:pt idx="71">
                <c:v>3.6145</c:v>
              </c:pt>
              <c:pt idx="72">
                <c:v>3.6640000000000001</c:v>
              </c:pt>
              <c:pt idx="73">
                <c:v>3.7134999999999998</c:v>
              </c:pt>
              <c:pt idx="74">
                <c:v>3.7629999999999999</c:v>
              </c:pt>
              <c:pt idx="75">
                <c:v>3.8125</c:v>
              </c:pt>
              <c:pt idx="76">
                <c:v>3.8620000000000001</c:v>
              </c:pt>
              <c:pt idx="77">
                <c:v>3.9115000000000002</c:v>
              </c:pt>
              <c:pt idx="78">
                <c:v>3.9609999999999999</c:v>
              </c:pt>
              <c:pt idx="79">
                <c:v>4.0105000000000004</c:v>
              </c:pt>
              <c:pt idx="80">
                <c:v>4.0599999999999996</c:v>
              </c:pt>
              <c:pt idx="81">
                <c:v>4.1094999999999997</c:v>
              </c:pt>
              <c:pt idx="82">
                <c:v>4.1589999999999998</c:v>
              </c:pt>
              <c:pt idx="83">
                <c:v>4.2084999999999999</c:v>
              </c:pt>
              <c:pt idx="84">
                <c:v>4.258</c:v>
              </c:pt>
              <c:pt idx="85">
                <c:v>4.3075000000000001</c:v>
              </c:pt>
              <c:pt idx="86">
                <c:v>4.3570000000000002</c:v>
              </c:pt>
              <c:pt idx="87">
                <c:v>4.4065000000000003</c:v>
              </c:pt>
              <c:pt idx="88">
                <c:v>4.4560000000000004</c:v>
              </c:pt>
              <c:pt idx="89">
                <c:v>4.5054999999999996</c:v>
              </c:pt>
              <c:pt idx="90">
                <c:v>4.5549999999999997</c:v>
              </c:pt>
              <c:pt idx="91">
                <c:v>4.6044999999999998</c:v>
              </c:pt>
              <c:pt idx="92">
                <c:v>4.6539999999999999</c:v>
              </c:pt>
              <c:pt idx="93">
                <c:v>4.7035</c:v>
              </c:pt>
              <c:pt idx="94">
                <c:v>4.7530000000000001</c:v>
              </c:pt>
              <c:pt idx="95">
                <c:v>4.8025000000000002</c:v>
              </c:pt>
              <c:pt idx="96">
                <c:v>4.8520000000000003</c:v>
              </c:pt>
              <c:pt idx="97">
                <c:v>4.9015000000000004</c:v>
              </c:pt>
              <c:pt idx="98">
                <c:v>4.9509999999999996</c:v>
              </c:pt>
              <c:pt idx="99">
                <c:v>5.0004999999999997</c:v>
              </c:pt>
              <c:pt idx="100">
                <c:v>5.05</c:v>
              </c:pt>
              <c:pt idx="101">
                <c:v>5.0994999999999999</c:v>
              </c:pt>
              <c:pt idx="102">
                <c:v>5.149</c:v>
              </c:pt>
              <c:pt idx="103">
                <c:v>5.1985000000000001</c:v>
              </c:pt>
              <c:pt idx="104">
                <c:v>5.2480000000000002</c:v>
              </c:pt>
              <c:pt idx="105">
                <c:v>5.2975000000000003</c:v>
              </c:pt>
              <c:pt idx="106">
                <c:v>5.3470000000000004</c:v>
              </c:pt>
              <c:pt idx="107">
                <c:v>5.3964999999999996</c:v>
              </c:pt>
              <c:pt idx="108">
                <c:v>5.4459999999999997</c:v>
              </c:pt>
              <c:pt idx="109">
                <c:v>5.4954999999999998</c:v>
              </c:pt>
              <c:pt idx="110">
                <c:v>5.5449999999999999</c:v>
              </c:pt>
              <c:pt idx="111">
                <c:v>5.5945</c:v>
              </c:pt>
              <c:pt idx="112">
                <c:v>5.6440000000000001</c:v>
              </c:pt>
              <c:pt idx="113">
                <c:v>5.6935000000000002</c:v>
              </c:pt>
              <c:pt idx="114">
                <c:v>5.7430000000000003</c:v>
              </c:pt>
              <c:pt idx="115">
                <c:v>5.7925000000000004</c:v>
              </c:pt>
              <c:pt idx="116">
                <c:v>5.8419999999999996</c:v>
              </c:pt>
              <c:pt idx="117">
                <c:v>5.8914999999999997</c:v>
              </c:pt>
              <c:pt idx="118">
                <c:v>5.9409999999999998</c:v>
              </c:pt>
              <c:pt idx="119">
                <c:v>5.9904999999999999</c:v>
              </c:pt>
              <c:pt idx="120">
                <c:v>6.04</c:v>
              </c:pt>
              <c:pt idx="121">
                <c:v>6.0895000000000001</c:v>
              </c:pt>
              <c:pt idx="122">
                <c:v>6.1390000000000002</c:v>
              </c:pt>
              <c:pt idx="123">
                <c:v>6.1885000000000003</c:v>
              </c:pt>
              <c:pt idx="124">
                <c:v>6.2380000000000004</c:v>
              </c:pt>
              <c:pt idx="125">
                <c:v>6.2874999999999996</c:v>
              </c:pt>
              <c:pt idx="126">
                <c:v>6.3369999999999997</c:v>
              </c:pt>
              <c:pt idx="127">
                <c:v>6.3864999999999998</c:v>
              </c:pt>
              <c:pt idx="128">
                <c:v>6.4359999999999999</c:v>
              </c:pt>
              <c:pt idx="129">
                <c:v>6.4855</c:v>
              </c:pt>
              <c:pt idx="130">
                <c:v>6.5350000000000001</c:v>
              </c:pt>
              <c:pt idx="131">
                <c:v>6.5845000000000002</c:v>
              </c:pt>
              <c:pt idx="132">
                <c:v>6.6340000000000003</c:v>
              </c:pt>
              <c:pt idx="133">
                <c:v>6.6835000000000004</c:v>
              </c:pt>
              <c:pt idx="134">
                <c:v>6.7329999999999997</c:v>
              </c:pt>
              <c:pt idx="135">
                <c:v>6.7824999999999998</c:v>
              </c:pt>
              <c:pt idx="136">
                <c:v>6.8319999999999999</c:v>
              </c:pt>
              <c:pt idx="137">
                <c:v>6.8815</c:v>
              </c:pt>
              <c:pt idx="138">
                <c:v>6.931</c:v>
              </c:pt>
              <c:pt idx="139">
                <c:v>6.9805000000000001</c:v>
              </c:pt>
              <c:pt idx="140">
                <c:v>7.03</c:v>
              </c:pt>
              <c:pt idx="141">
                <c:v>7.0795000000000003</c:v>
              </c:pt>
              <c:pt idx="142">
                <c:v>7.1289999999999996</c:v>
              </c:pt>
              <c:pt idx="143">
                <c:v>7.1784999999999997</c:v>
              </c:pt>
              <c:pt idx="144">
                <c:v>7.2279999999999998</c:v>
              </c:pt>
              <c:pt idx="145">
                <c:v>7.2774999999999999</c:v>
              </c:pt>
              <c:pt idx="146">
                <c:v>7.327</c:v>
              </c:pt>
              <c:pt idx="147">
                <c:v>7.3765000000000001</c:v>
              </c:pt>
              <c:pt idx="148">
                <c:v>7.4260000000000002</c:v>
              </c:pt>
              <c:pt idx="149">
                <c:v>7.4755000000000003</c:v>
              </c:pt>
              <c:pt idx="150">
                <c:v>7.5250000000000004</c:v>
              </c:pt>
              <c:pt idx="151">
                <c:v>7.5744999999999996</c:v>
              </c:pt>
              <c:pt idx="152">
                <c:v>7.6239999999999997</c:v>
              </c:pt>
              <c:pt idx="153">
                <c:v>7.6734999999999998</c:v>
              </c:pt>
              <c:pt idx="154">
                <c:v>7.7229999999999999</c:v>
              </c:pt>
              <c:pt idx="155">
                <c:v>7.7725</c:v>
              </c:pt>
              <c:pt idx="156">
                <c:v>7.8220000000000001</c:v>
              </c:pt>
              <c:pt idx="157">
                <c:v>7.8715000000000002</c:v>
              </c:pt>
              <c:pt idx="158">
                <c:v>7.9210000000000003</c:v>
              </c:pt>
              <c:pt idx="159">
                <c:v>7.9705000000000004</c:v>
              </c:pt>
              <c:pt idx="160">
                <c:v>8.02</c:v>
              </c:pt>
              <c:pt idx="161">
                <c:v>8.0694999999999997</c:v>
              </c:pt>
              <c:pt idx="162">
                <c:v>8.1189999999999998</c:v>
              </c:pt>
              <c:pt idx="163">
                <c:v>8.1684999999999999</c:v>
              </c:pt>
              <c:pt idx="164">
                <c:v>8.218</c:v>
              </c:pt>
              <c:pt idx="165">
                <c:v>8.2675000000000001</c:v>
              </c:pt>
              <c:pt idx="166">
                <c:v>8.3170000000000002</c:v>
              </c:pt>
              <c:pt idx="167">
                <c:v>8.3665000000000003</c:v>
              </c:pt>
              <c:pt idx="168">
                <c:v>8.4160000000000004</c:v>
              </c:pt>
              <c:pt idx="169">
                <c:v>8.4655000000000005</c:v>
              </c:pt>
              <c:pt idx="170">
                <c:v>8.5150000000000006</c:v>
              </c:pt>
              <c:pt idx="171">
                <c:v>8.5645000000000007</c:v>
              </c:pt>
              <c:pt idx="172">
                <c:v>8.6140000000000008</c:v>
              </c:pt>
              <c:pt idx="173">
                <c:v>8.6635000000000009</c:v>
              </c:pt>
              <c:pt idx="174">
                <c:v>8.7129999999999992</c:v>
              </c:pt>
              <c:pt idx="175">
                <c:v>8.7624999999999993</c:v>
              </c:pt>
              <c:pt idx="176">
                <c:v>8.8119999999999994</c:v>
              </c:pt>
              <c:pt idx="177">
                <c:v>8.8614999999999995</c:v>
              </c:pt>
              <c:pt idx="178">
                <c:v>8.9109999999999996</c:v>
              </c:pt>
              <c:pt idx="179">
                <c:v>8.9604999999999997</c:v>
              </c:pt>
              <c:pt idx="180">
                <c:v>9.01</c:v>
              </c:pt>
              <c:pt idx="181">
                <c:v>9.0594999999999999</c:v>
              </c:pt>
              <c:pt idx="182">
                <c:v>9.109</c:v>
              </c:pt>
              <c:pt idx="183">
                <c:v>9.1585000000000001</c:v>
              </c:pt>
              <c:pt idx="184">
                <c:v>9.2080000000000002</c:v>
              </c:pt>
              <c:pt idx="185">
                <c:v>9.2575000000000003</c:v>
              </c:pt>
              <c:pt idx="186">
                <c:v>9.3070000000000004</c:v>
              </c:pt>
              <c:pt idx="187">
                <c:v>9.3565000000000005</c:v>
              </c:pt>
              <c:pt idx="188">
                <c:v>9.4060000000000006</c:v>
              </c:pt>
              <c:pt idx="189">
                <c:v>9.4555000000000007</c:v>
              </c:pt>
              <c:pt idx="190">
                <c:v>9.5050000000000008</c:v>
              </c:pt>
              <c:pt idx="191">
                <c:v>9.5545000000000009</c:v>
              </c:pt>
              <c:pt idx="192">
                <c:v>9.6039999999999992</c:v>
              </c:pt>
              <c:pt idx="193">
                <c:v>9.6534999999999993</c:v>
              </c:pt>
              <c:pt idx="194">
                <c:v>9.7029999999999994</c:v>
              </c:pt>
              <c:pt idx="195">
                <c:v>9.7524999999999995</c:v>
              </c:pt>
              <c:pt idx="196">
                <c:v>9.8019999999999996</c:v>
              </c:pt>
              <c:pt idx="197">
                <c:v>9.8514999999999997</c:v>
              </c:pt>
              <c:pt idx="198">
                <c:v>9.9009999999999998</c:v>
              </c:pt>
              <c:pt idx="199">
                <c:v>9.9504999999999999</c:v>
              </c:pt>
              <c:pt idx="200">
                <c:v>10</c:v>
              </c:pt>
            </c:numLit>
          </c:xVal>
          <c:yVal>
            <c:numLit>
              <c:formatCode>General</c:formatCode>
              <c:ptCount val="202"/>
              <c:pt idx="0">
                <c:v>80.408447317430529</c:v>
              </c:pt>
              <c:pt idx="1">
                <c:v>78.946868208941638</c:v>
              </c:pt>
              <c:pt idx="2">
                <c:v>78.341432205442857</c:v>
              </c:pt>
              <c:pt idx="3">
                <c:v>77.953693947111958</c:v>
              </c:pt>
              <c:pt idx="4">
                <c:v>78.001880746556353</c:v>
              </c:pt>
              <c:pt idx="5">
                <c:v>77.942728974548999</c:v>
              </c:pt>
              <c:pt idx="6">
                <c:v>77.848406534751888</c:v>
              </c:pt>
              <c:pt idx="7">
                <c:v>77.649370892493394</c:v>
              </c:pt>
              <c:pt idx="8">
                <c:v>77.232493161881024</c:v>
              </c:pt>
              <c:pt idx="9">
                <c:v>76.904148132594244</c:v>
              </c:pt>
              <c:pt idx="10">
                <c:v>77.217986894246337</c:v>
              </c:pt>
              <c:pt idx="11">
                <c:v>76.987780848651553</c:v>
              </c:pt>
              <c:pt idx="12">
                <c:v>76.918667435155172</c:v>
              </c:pt>
              <c:pt idx="13">
                <c:v>76.980254611166359</c:v>
              </c:pt>
              <c:pt idx="14">
                <c:v>76.786192769273299</c:v>
              </c:pt>
              <c:pt idx="15">
                <c:v>76.668481137948731</c:v>
              </c:pt>
              <c:pt idx="16">
                <c:v>76.640694151344945</c:v>
              </c:pt>
              <c:pt idx="17">
                <c:v>76.479452796159578</c:v>
              </c:pt>
              <c:pt idx="18">
                <c:v>76.486343879152699</c:v>
              </c:pt>
              <c:pt idx="19">
                <c:v>76.422346862681465</c:v>
              </c:pt>
              <c:pt idx="20">
                <c:v>76.500137908372423</c:v>
              </c:pt>
              <c:pt idx="21">
                <c:v>76.367346425026454</c:v>
              </c:pt>
              <c:pt idx="22">
                <c:v>76.404874190067218</c:v>
              </c:pt>
              <c:pt idx="23">
                <c:v>76.545084754019314</c:v>
              </c:pt>
              <c:pt idx="24">
                <c:v>76.505518755185236</c:v>
              </c:pt>
              <c:pt idx="25">
                <c:v>76.421606892291919</c:v>
              </c:pt>
              <c:pt idx="26">
                <c:v>76.268816694636087</c:v>
              </c:pt>
              <c:pt idx="27">
                <c:v>76.399734292731679</c:v>
              </c:pt>
              <c:pt idx="28">
                <c:v>76.300205766432896</c:v>
              </c:pt>
              <c:pt idx="29">
                <c:v>76.127658574265894</c:v>
              </c:pt>
              <c:pt idx="30">
                <c:v>76.242118281170548</c:v>
              </c:pt>
              <c:pt idx="31">
                <c:v>76.260705477985184</c:v>
              </c:pt>
              <c:pt idx="32">
                <c:v>76.255210313787742</c:v>
              </c:pt>
              <c:pt idx="33">
                <c:v>76.152016388274319</c:v>
              </c:pt>
              <c:pt idx="34">
                <c:v>76.137842102334361</c:v>
              </c:pt>
              <c:pt idx="35">
                <c:v>76.206208408501737</c:v>
              </c:pt>
              <c:pt idx="36">
                <c:v>76.080170215372149</c:v>
              </c:pt>
              <c:pt idx="37">
                <c:v>76.109514516911744</c:v>
              </c:pt>
              <c:pt idx="38">
                <c:v>76.071645177424685</c:v>
              </c:pt>
              <c:pt idx="39">
                <c:v>76.008538993984089</c:v>
              </c:pt>
              <c:pt idx="40">
                <c:v>76.056031976431697</c:v>
              </c:pt>
              <c:pt idx="41">
                <c:v>76.032082701975227</c:v>
              </c:pt>
              <c:pt idx="42">
                <c:v>76.03862702600567</c:v>
              </c:pt>
              <c:pt idx="43">
                <c:v>76.027140548622512</c:v>
              </c:pt>
              <c:pt idx="44">
                <c:v>75.935801832864058</c:v>
              </c:pt>
              <c:pt idx="45">
                <c:v>75.947680017232912</c:v>
              </c:pt>
              <c:pt idx="46">
                <c:v>75.932196069914909</c:v>
              </c:pt>
              <c:pt idx="47">
                <c:v>75.926164133320995</c:v>
              </c:pt>
              <c:pt idx="48">
                <c:v>75.869963753780723</c:v>
              </c:pt>
              <c:pt idx="49">
                <c:v>75.934675873411095</c:v>
              </c:pt>
              <c:pt idx="50">
                <c:v>75.890940170747655</c:v>
              </c:pt>
              <c:pt idx="51">
                <c:v>75.874649916820047</c:v>
              </c:pt>
              <c:pt idx="52">
                <c:v>75.876333596187948</c:v>
              </c:pt>
              <c:pt idx="53">
                <c:v>75.846307754563767</c:v>
              </c:pt>
              <c:pt idx="54">
                <c:v>75.891758445828614</c:v>
              </c:pt>
              <c:pt idx="55">
                <c:v>75.855768402936903</c:v>
              </c:pt>
              <c:pt idx="56">
                <c:v>75.85887225631555</c:v>
              </c:pt>
              <c:pt idx="57">
                <c:v>75.875165897676951</c:v>
              </c:pt>
              <c:pt idx="58">
                <c:v>75.809587784131892</c:v>
              </c:pt>
              <c:pt idx="59">
                <c:v>75.830505734829444</c:v>
              </c:pt>
              <c:pt idx="60">
                <c:v>75.809566678619134</c:v>
              </c:pt>
              <c:pt idx="61">
                <c:v>75.800313323890691</c:v>
              </c:pt>
              <c:pt idx="62">
                <c:v>75.799683376647423</c:v>
              </c:pt>
              <c:pt idx="63">
                <c:v>75.777371292490741</c:v>
              </c:pt>
              <c:pt idx="64">
                <c:v>75.812287922209549</c:v>
              </c:pt>
              <c:pt idx="65">
                <c:v>75.819984173039757</c:v>
              </c:pt>
              <c:pt idx="66">
                <c:v>75.780109527500684</c:v>
              </c:pt>
              <c:pt idx="67">
                <c:v>75.774299072970649</c:v>
              </c:pt>
              <c:pt idx="68">
                <c:v>75.794821063183463</c:v>
              </c:pt>
              <c:pt idx="69">
                <c:v>75.81873119487031</c:v>
              </c:pt>
              <c:pt idx="70">
                <c:v>75.829057754926637</c:v>
              </c:pt>
              <c:pt idx="71">
                <c:v>75.792552404573371</c:v>
              </c:pt>
              <c:pt idx="72">
                <c:v>75.778242259899372</c:v>
              </c:pt>
              <c:pt idx="73">
                <c:v>75.847926800935042</c:v>
              </c:pt>
              <c:pt idx="74">
                <c:v>75.816350479299643</c:v>
              </c:pt>
              <c:pt idx="75">
                <c:v>75.82508687762909</c:v>
              </c:pt>
              <c:pt idx="76">
                <c:v>75.829842410491665</c:v>
              </c:pt>
              <c:pt idx="77">
                <c:v>75.815003792125466</c:v>
              </c:pt>
              <c:pt idx="78">
                <c:v>75.840727844608665</c:v>
              </c:pt>
              <c:pt idx="79">
                <c:v>75.83181720096124</c:v>
              </c:pt>
              <c:pt idx="80">
                <c:v>75.842201972252894</c:v>
              </c:pt>
              <c:pt idx="81">
                <c:v>75.851523386152238</c:v>
              </c:pt>
              <c:pt idx="82">
                <c:v>75.855111891025516</c:v>
              </c:pt>
              <c:pt idx="83">
                <c:v>75.866049719225529</c:v>
              </c:pt>
              <c:pt idx="84">
                <c:v>75.850621619074417</c:v>
              </c:pt>
              <c:pt idx="85">
                <c:v>75.893822541758951</c:v>
              </c:pt>
              <c:pt idx="86">
                <c:v>75.871869622410131</c:v>
              </c:pt>
              <c:pt idx="87">
                <c:v>75.880925139326024</c:v>
              </c:pt>
              <c:pt idx="88">
                <c:v>75.918597194626827</c:v>
              </c:pt>
              <c:pt idx="89">
                <c:v>75.922476250449051</c:v>
              </c:pt>
              <c:pt idx="90">
                <c:v>75.926606008697632</c:v>
              </c:pt>
              <c:pt idx="91">
                <c:v>75.909970359630634</c:v>
              </c:pt>
              <c:pt idx="92">
                <c:v>75.938626534853796</c:v>
              </c:pt>
              <c:pt idx="93">
                <c:v>75.951387742423776</c:v>
              </c:pt>
              <c:pt idx="94">
                <c:v>75.946128275245201</c:v>
              </c:pt>
              <c:pt idx="95">
                <c:v>75.954928740668308</c:v>
              </c:pt>
              <c:pt idx="96">
                <c:v>75.972344310281755</c:v>
              </c:pt>
              <c:pt idx="97">
                <c:v>76.016298252414259</c:v>
              </c:pt>
              <c:pt idx="98">
                <c:v>76.015091922591267</c:v>
              </c:pt>
              <c:pt idx="99">
                <c:v>76.009095508366627</c:v>
              </c:pt>
              <c:pt idx="100">
                <c:v>76.034075255769366</c:v>
              </c:pt>
              <c:pt idx="101">
                <c:v>76.01094658008148</c:v>
              </c:pt>
              <c:pt idx="102">
                <c:v>76.091655258641865</c:v>
              </c:pt>
              <c:pt idx="103">
                <c:v>76.102496673893697</c:v>
              </c:pt>
              <c:pt idx="104">
                <c:v>76.100859390679688</c:v>
              </c:pt>
              <c:pt idx="105">
                <c:v>76.095404591867435</c:v>
              </c:pt>
              <c:pt idx="106">
                <c:v>76.13247007683384</c:v>
              </c:pt>
              <c:pt idx="107">
                <c:v>76.194400056697077</c:v>
              </c:pt>
              <c:pt idx="108">
                <c:v>76.180718689180139</c:v>
              </c:pt>
              <c:pt idx="109">
                <c:v>76.203588498180324</c:v>
              </c:pt>
              <c:pt idx="110">
                <c:v>76.219840592853501</c:v>
              </c:pt>
              <c:pt idx="111">
                <c:v>76.209749376310114</c:v>
              </c:pt>
              <c:pt idx="112">
                <c:v>76.223911602593574</c:v>
              </c:pt>
              <c:pt idx="113">
                <c:v>76.251479985637005</c:v>
              </c:pt>
              <c:pt idx="114">
                <c:v>76.350971834024477</c:v>
              </c:pt>
              <c:pt idx="115">
                <c:v>76.319905660319051</c:v>
              </c:pt>
              <c:pt idx="116">
                <c:v>76.385124206222244</c:v>
              </c:pt>
              <c:pt idx="117">
                <c:v>76.377740212708574</c:v>
              </c:pt>
              <c:pt idx="118">
                <c:v>76.43438951152811</c:v>
              </c:pt>
              <c:pt idx="119">
                <c:v>76.442915956941363</c:v>
              </c:pt>
              <c:pt idx="120">
                <c:v>76.49579727017688</c:v>
              </c:pt>
              <c:pt idx="121">
                <c:v>76.509382431176377</c:v>
              </c:pt>
              <c:pt idx="122">
                <c:v>76.571229583963188</c:v>
              </c:pt>
              <c:pt idx="123">
                <c:v>76.58588642824472</c:v>
              </c:pt>
              <c:pt idx="124">
                <c:v>76.584058393375827</c:v>
              </c:pt>
              <c:pt idx="125">
                <c:v>76.649266141301055</c:v>
              </c:pt>
              <c:pt idx="126">
                <c:v>76.723931077597953</c:v>
              </c:pt>
              <c:pt idx="127">
                <c:v>76.712651498954202</c:v>
              </c:pt>
              <c:pt idx="128">
                <c:v>76.765145085513907</c:v>
              </c:pt>
              <c:pt idx="129">
                <c:v>76.84512476403431</c:v>
              </c:pt>
              <c:pt idx="130">
                <c:v>76.929593785486745</c:v>
              </c:pt>
              <c:pt idx="131">
                <c:v>76.925220181680331</c:v>
              </c:pt>
              <c:pt idx="132">
                <c:v>76.936052017243512</c:v>
              </c:pt>
              <c:pt idx="133">
                <c:v>77.004776475229107</c:v>
              </c:pt>
              <c:pt idx="134">
                <c:v>77.022667442772985</c:v>
              </c:pt>
              <c:pt idx="135">
                <c:v>77.070009731412398</c:v>
              </c:pt>
              <c:pt idx="136">
                <c:v>77.166199854599554</c:v>
              </c:pt>
              <c:pt idx="137">
                <c:v>77.219658118901307</c:v>
              </c:pt>
              <c:pt idx="138">
                <c:v>77.307724064287385</c:v>
              </c:pt>
              <c:pt idx="139">
                <c:v>77.33437140107884</c:v>
              </c:pt>
              <c:pt idx="140">
                <c:v>77.387208245290779</c:v>
              </c:pt>
              <c:pt idx="141">
                <c:v>77.462248870014093</c:v>
              </c:pt>
              <c:pt idx="142">
                <c:v>77.499799999741938</c:v>
              </c:pt>
              <c:pt idx="143">
                <c:v>77.573994353778119</c:v>
              </c:pt>
              <c:pt idx="144">
                <c:v>77.627479670539344</c:v>
              </c:pt>
              <c:pt idx="145">
                <c:v>77.699343626571263</c:v>
              </c:pt>
              <c:pt idx="146">
                <c:v>77.705823462595134</c:v>
              </c:pt>
              <c:pt idx="147">
                <c:v>77.78468743910976</c:v>
              </c:pt>
              <c:pt idx="148">
                <c:v>77.856801244335742</c:v>
              </c:pt>
              <c:pt idx="149">
                <c:v>77.970981140421728</c:v>
              </c:pt>
              <c:pt idx="150">
                <c:v>78.034648714529368</c:v>
              </c:pt>
              <c:pt idx="151">
                <c:v>78.095211120785109</c:v>
              </c:pt>
              <c:pt idx="152">
                <c:v>78.156176979174205</c:v>
              </c:pt>
              <c:pt idx="153">
                <c:v>78.294865732051676</c:v>
              </c:pt>
              <c:pt idx="154">
                <c:v>78.316286939563213</c:v>
              </c:pt>
              <c:pt idx="155">
                <c:v>78.479892966287863</c:v>
              </c:pt>
              <c:pt idx="156">
                <c:v>78.653386449662804</c:v>
              </c:pt>
              <c:pt idx="157">
                <c:v>78.645210280092712</c:v>
              </c:pt>
              <c:pt idx="158">
                <c:v>78.778728093312097</c:v>
              </c:pt>
              <c:pt idx="159">
                <c:v>78.911327450499783</c:v>
              </c:pt>
              <c:pt idx="160">
                <c:v>79.057333625666885</c:v>
              </c:pt>
              <c:pt idx="161">
                <c:v>79.096790073934102</c:v>
              </c:pt>
              <c:pt idx="162">
                <c:v>79.218076220014325</c:v>
              </c:pt>
              <c:pt idx="163">
                <c:v>79.343493747124597</c:v>
              </c:pt>
              <c:pt idx="164">
                <c:v>79.478117743187653</c:v>
              </c:pt>
              <c:pt idx="165">
                <c:v>79.623225254946803</c:v>
              </c:pt>
              <c:pt idx="166">
                <c:v>79.794821260530441</c:v>
              </c:pt>
              <c:pt idx="167">
                <c:v>79.982984440442081</c:v>
              </c:pt>
              <c:pt idx="168">
                <c:v>80.149200869378603</c:v>
              </c:pt>
              <c:pt idx="169">
                <c:v>80.3721164334995</c:v>
              </c:pt>
              <c:pt idx="170">
                <c:v>80.545897474669687</c:v>
              </c:pt>
              <c:pt idx="171">
                <c:v>80.701582388451342</c:v>
              </c:pt>
              <c:pt idx="172">
                <c:v>80.940629476178401</c:v>
              </c:pt>
              <c:pt idx="173">
                <c:v>81.171995170748389</c:v>
              </c:pt>
              <c:pt idx="174">
                <c:v>81.410137575120217</c:v>
              </c:pt>
              <c:pt idx="175">
                <c:v>81.701305987113813</c:v>
              </c:pt>
              <c:pt idx="176">
                <c:v>81.994546160095311</c:v>
              </c:pt>
              <c:pt idx="177">
                <c:v>82.240713761494064</c:v>
              </c:pt>
              <c:pt idx="178">
                <c:v>82.513884892180414</c:v>
              </c:pt>
              <c:pt idx="179">
                <c:v>82.871450451889643</c:v>
              </c:pt>
              <c:pt idx="180">
                <c:v>83.347605844439229</c:v>
              </c:pt>
              <c:pt idx="181">
                <c:v>83.69994205493812</c:v>
              </c:pt>
              <c:pt idx="182">
                <c:v>84.114166464395282</c:v>
              </c:pt>
              <c:pt idx="183">
                <c:v>84.636443687102073</c:v>
              </c:pt>
              <c:pt idx="184">
                <c:v>85.176860707588887</c:v>
              </c:pt>
              <c:pt idx="185">
                <c:v>85.584178444383042</c:v>
              </c:pt>
              <c:pt idx="186">
                <c:v>86.378589361021639</c:v>
              </c:pt>
              <c:pt idx="187">
                <c:v>87.005541202845237</c:v>
              </c:pt>
              <c:pt idx="188">
                <c:v>87.92536835293896</c:v>
              </c:pt>
              <c:pt idx="189">
                <c:v>88.608509749346311</c:v>
              </c:pt>
              <c:pt idx="190">
                <c:v>89.698563533648638</c:v>
              </c:pt>
              <c:pt idx="191">
                <c:v>91.024765860726063</c:v>
              </c:pt>
              <c:pt idx="192">
                <c:v>92.285643520538983</c:v>
              </c:pt>
              <c:pt idx="193">
                <c:v>93.768003071410234</c:v>
              </c:pt>
              <c:pt idx="194">
                <c:v>95.44184302495421</c:v>
              </c:pt>
              <c:pt idx="195">
                <c:v>97.674780265941735</c:v>
              </c:pt>
              <c:pt idx="196">
                <c:v>100.30266347410721</c:v>
              </c:pt>
              <c:pt idx="197">
                <c:v>102.44042854264131</c:v>
              </c:pt>
              <c:pt idx="198">
                <c:v>104.6345545219169</c:v>
              </c:pt>
              <c:pt idx="199">
                <c:v>102.25760411822682</c:v>
              </c:pt>
              <c:pt idx="200">
                <c:v>85.251399988504588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091-4D1C-ADCA-A9D017A29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057168"/>
        <c:axId val="877299040"/>
      </c:scatterChart>
      <c:valAx>
        <c:axId val="778057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 b="0" i="0" baseline="0">
                    <a:effectLst/>
                  </a:rPr>
                  <a:t>Frequency [MHz]</a:t>
                </a:r>
                <a:endParaRPr lang="ja-JP" altLang="ja-JP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7299040"/>
        <c:crosses val="autoZero"/>
        <c:crossBetween val="midCat"/>
      </c:valAx>
      <c:valAx>
        <c:axId val="877299040"/>
        <c:scaling>
          <c:orientation val="minMax"/>
          <c:max val="9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u="none" strike="noStrike" baseline="0">
                    <a:effectLst/>
                  </a:rPr>
                  <a:t>特性インピーダンス </a:t>
                </a:r>
                <a:r>
                  <a:rPr lang="en-US" altLang="ja-JP" sz="1400" b="0" i="0" u="none" strike="noStrike" baseline="0">
                    <a:effectLst/>
                  </a:rPr>
                  <a:t>[Ω]</a:t>
                </a:r>
                <a:endParaRPr lang="ja-JP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8057168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'75Ω同軸'!$F$1</c:f>
              <c:strCache>
                <c:ptCount val="1"/>
                <c:pt idx="0">
                  <c:v>Z-75Ωcable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'75Ω同軸'!$A$2:$A$202</c:f>
              <c:numCache>
                <c:formatCode>General</c:formatCode>
                <c:ptCount val="201"/>
                <c:pt idx="0">
                  <c:v>0.1</c:v>
                </c:pt>
                <c:pt idx="1">
                  <c:v>0.14949999999999999</c:v>
                </c:pt>
                <c:pt idx="2">
                  <c:v>0.19900000000000001</c:v>
                </c:pt>
                <c:pt idx="3">
                  <c:v>0.2485</c:v>
                </c:pt>
                <c:pt idx="4">
                  <c:v>0.29799999999999999</c:v>
                </c:pt>
                <c:pt idx="5">
                  <c:v>0.34749999999999998</c:v>
                </c:pt>
                <c:pt idx="6">
                  <c:v>0.39700000000000002</c:v>
                </c:pt>
                <c:pt idx="7">
                  <c:v>0.44650000000000001</c:v>
                </c:pt>
                <c:pt idx="8">
                  <c:v>0.496</c:v>
                </c:pt>
                <c:pt idx="9">
                  <c:v>0.54549999999999998</c:v>
                </c:pt>
                <c:pt idx="10">
                  <c:v>0.59499999999999997</c:v>
                </c:pt>
                <c:pt idx="11">
                  <c:v>0.64449999999999996</c:v>
                </c:pt>
                <c:pt idx="12">
                  <c:v>0.69399999999999995</c:v>
                </c:pt>
                <c:pt idx="13">
                  <c:v>0.74350000000000005</c:v>
                </c:pt>
                <c:pt idx="14">
                  <c:v>0.79300000000000004</c:v>
                </c:pt>
                <c:pt idx="15">
                  <c:v>0.84250000000000003</c:v>
                </c:pt>
                <c:pt idx="16">
                  <c:v>0.89200000000000002</c:v>
                </c:pt>
                <c:pt idx="17">
                  <c:v>0.9415</c:v>
                </c:pt>
                <c:pt idx="18">
                  <c:v>0.99099999999999999</c:v>
                </c:pt>
                <c:pt idx="19">
                  <c:v>1.0405</c:v>
                </c:pt>
                <c:pt idx="20">
                  <c:v>1.0900000000000001</c:v>
                </c:pt>
                <c:pt idx="21">
                  <c:v>1.1395</c:v>
                </c:pt>
                <c:pt idx="22">
                  <c:v>1.1890000000000001</c:v>
                </c:pt>
                <c:pt idx="23">
                  <c:v>1.2384999999999999</c:v>
                </c:pt>
                <c:pt idx="24">
                  <c:v>1.288</c:v>
                </c:pt>
                <c:pt idx="25">
                  <c:v>1.3374999999999999</c:v>
                </c:pt>
                <c:pt idx="26">
                  <c:v>1.387</c:v>
                </c:pt>
                <c:pt idx="27">
                  <c:v>1.4365000000000001</c:v>
                </c:pt>
                <c:pt idx="28">
                  <c:v>1.486</c:v>
                </c:pt>
                <c:pt idx="29">
                  <c:v>1.5355000000000001</c:v>
                </c:pt>
                <c:pt idx="30">
                  <c:v>1.585</c:v>
                </c:pt>
                <c:pt idx="31">
                  <c:v>1.6345000000000001</c:v>
                </c:pt>
                <c:pt idx="32">
                  <c:v>1.6839999999999999</c:v>
                </c:pt>
                <c:pt idx="33">
                  <c:v>1.7335</c:v>
                </c:pt>
                <c:pt idx="34">
                  <c:v>1.7829999999999999</c:v>
                </c:pt>
                <c:pt idx="35">
                  <c:v>1.8325</c:v>
                </c:pt>
                <c:pt idx="36">
                  <c:v>1.8819999999999999</c:v>
                </c:pt>
                <c:pt idx="37">
                  <c:v>1.9315</c:v>
                </c:pt>
                <c:pt idx="38">
                  <c:v>1.9810000000000001</c:v>
                </c:pt>
                <c:pt idx="39">
                  <c:v>2.0305</c:v>
                </c:pt>
                <c:pt idx="40">
                  <c:v>2.08</c:v>
                </c:pt>
                <c:pt idx="41">
                  <c:v>2.1295000000000002</c:v>
                </c:pt>
                <c:pt idx="42">
                  <c:v>2.1789999999999998</c:v>
                </c:pt>
                <c:pt idx="43">
                  <c:v>2.2284999999999999</c:v>
                </c:pt>
                <c:pt idx="44">
                  <c:v>2.278</c:v>
                </c:pt>
                <c:pt idx="45">
                  <c:v>2.3275000000000001</c:v>
                </c:pt>
                <c:pt idx="46">
                  <c:v>2.3769999999999998</c:v>
                </c:pt>
                <c:pt idx="47">
                  <c:v>2.4264999999999999</c:v>
                </c:pt>
                <c:pt idx="48">
                  <c:v>2.476</c:v>
                </c:pt>
                <c:pt idx="49">
                  <c:v>2.5255000000000001</c:v>
                </c:pt>
                <c:pt idx="50">
                  <c:v>2.5750000000000002</c:v>
                </c:pt>
                <c:pt idx="51">
                  <c:v>2.6244999999999998</c:v>
                </c:pt>
                <c:pt idx="52">
                  <c:v>2.6739999999999999</c:v>
                </c:pt>
                <c:pt idx="53">
                  <c:v>2.7235</c:v>
                </c:pt>
                <c:pt idx="54">
                  <c:v>2.7730000000000001</c:v>
                </c:pt>
                <c:pt idx="55">
                  <c:v>2.8224999999999998</c:v>
                </c:pt>
                <c:pt idx="56">
                  <c:v>2.8719999999999999</c:v>
                </c:pt>
                <c:pt idx="57">
                  <c:v>2.9215</c:v>
                </c:pt>
                <c:pt idx="58">
                  <c:v>2.9710000000000001</c:v>
                </c:pt>
                <c:pt idx="59">
                  <c:v>3.0205000000000002</c:v>
                </c:pt>
                <c:pt idx="60">
                  <c:v>3.07</c:v>
                </c:pt>
                <c:pt idx="61">
                  <c:v>3.1194999999999999</c:v>
                </c:pt>
                <c:pt idx="62">
                  <c:v>3.169</c:v>
                </c:pt>
                <c:pt idx="63">
                  <c:v>3.2185000000000001</c:v>
                </c:pt>
                <c:pt idx="64">
                  <c:v>3.2679999999999998</c:v>
                </c:pt>
                <c:pt idx="65">
                  <c:v>3.3174999999999999</c:v>
                </c:pt>
                <c:pt idx="66">
                  <c:v>3.367</c:v>
                </c:pt>
                <c:pt idx="67">
                  <c:v>3.4165000000000001</c:v>
                </c:pt>
                <c:pt idx="68">
                  <c:v>3.4660000000000002</c:v>
                </c:pt>
                <c:pt idx="69">
                  <c:v>3.5154999999999998</c:v>
                </c:pt>
                <c:pt idx="70">
                  <c:v>3.5649999999999999</c:v>
                </c:pt>
                <c:pt idx="71">
                  <c:v>3.6145</c:v>
                </c:pt>
                <c:pt idx="72">
                  <c:v>3.6640000000000001</c:v>
                </c:pt>
                <c:pt idx="73">
                  <c:v>3.7134999999999998</c:v>
                </c:pt>
                <c:pt idx="74">
                  <c:v>3.7629999999999999</c:v>
                </c:pt>
                <c:pt idx="75">
                  <c:v>3.8125</c:v>
                </c:pt>
                <c:pt idx="76">
                  <c:v>3.8620000000000001</c:v>
                </c:pt>
                <c:pt idx="77">
                  <c:v>3.9115000000000002</c:v>
                </c:pt>
                <c:pt idx="78">
                  <c:v>3.9609999999999999</c:v>
                </c:pt>
                <c:pt idx="79">
                  <c:v>4.0105000000000004</c:v>
                </c:pt>
                <c:pt idx="80">
                  <c:v>4.0599999999999996</c:v>
                </c:pt>
                <c:pt idx="81">
                  <c:v>4.1094999999999997</c:v>
                </c:pt>
                <c:pt idx="82">
                  <c:v>4.1589999999999998</c:v>
                </c:pt>
                <c:pt idx="83">
                  <c:v>4.2084999999999999</c:v>
                </c:pt>
                <c:pt idx="84">
                  <c:v>4.258</c:v>
                </c:pt>
                <c:pt idx="85">
                  <c:v>4.3075000000000001</c:v>
                </c:pt>
                <c:pt idx="86">
                  <c:v>4.3570000000000002</c:v>
                </c:pt>
                <c:pt idx="87">
                  <c:v>4.4065000000000003</c:v>
                </c:pt>
                <c:pt idx="88">
                  <c:v>4.4560000000000004</c:v>
                </c:pt>
                <c:pt idx="89">
                  <c:v>4.5054999999999996</c:v>
                </c:pt>
                <c:pt idx="90">
                  <c:v>4.5549999999999997</c:v>
                </c:pt>
                <c:pt idx="91">
                  <c:v>4.6044999999999998</c:v>
                </c:pt>
                <c:pt idx="92">
                  <c:v>4.6539999999999999</c:v>
                </c:pt>
                <c:pt idx="93">
                  <c:v>4.7035</c:v>
                </c:pt>
                <c:pt idx="94">
                  <c:v>4.7530000000000001</c:v>
                </c:pt>
                <c:pt idx="95">
                  <c:v>4.8025000000000002</c:v>
                </c:pt>
                <c:pt idx="96">
                  <c:v>4.8520000000000003</c:v>
                </c:pt>
                <c:pt idx="97">
                  <c:v>4.9015000000000004</c:v>
                </c:pt>
                <c:pt idx="98">
                  <c:v>4.9509999999999996</c:v>
                </c:pt>
                <c:pt idx="99">
                  <c:v>5.0004999999999997</c:v>
                </c:pt>
                <c:pt idx="100">
                  <c:v>5.05</c:v>
                </c:pt>
                <c:pt idx="101">
                  <c:v>5.0994999999999999</c:v>
                </c:pt>
                <c:pt idx="102">
                  <c:v>5.149</c:v>
                </c:pt>
                <c:pt idx="103">
                  <c:v>5.1985000000000001</c:v>
                </c:pt>
                <c:pt idx="104">
                  <c:v>5.2480000000000002</c:v>
                </c:pt>
                <c:pt idx="105">
                  <c:v>5.2975000000000003</c:v>
                </c:pt>
                <c:pt idx="106">
                  <c:v>5.3470000000000004</c:v>
                </c:pt>
                <c:pt idx="107">
                  <c:v>5.3964999999999996</c:v>
                </c:pt>
                <c:pt idx="108">
                  <c:v>5.4459999999999997</c:v>
                </c:pt>
                <c:pt idx="109">
                  <c:v>5.4954999999999998</c:v>
                </c:pt>
                <c:pt idx="110">
                  <c:v>5.5449999999999999</c:v>
                </c:pt>
                <c:pt idx="111">
                  <c:v>5.5945</c:v>
                </c:pt>
                <c:pt idx="112">
                  <c:v>5.6440000000000001</c:v>
                </c:pt>
                <c:pt idx="113">
                  <c:v>5.6935000000000002</c:v>
                </c:pt>
                <c:pt idx="114">
                  <c:v>5.7430000000000003</c:v>
                </c:pt>
                <c:pt idx="115">
                  <c:v>5.7925000000000004</c:v>
                </c:pt>
                <c:pt idx="116">
                  <c:v>5.8419999999999996</c:v>
                </c:pt>
                <c:pt idx="117">
                  <c:v>5.8914999999999997</c:v>
                </c:pt>
                <c:pt idx="118">
                  <c:v>5.9409999999999998</c:v>
                </c:pt>
                <c:pt idx="119">
                  <c:v>5.9904999999999999</c:v>
                </c:pt>
                <c:pt idx="120">
                  <c:v>6.04</c:v>
                </c:pt>
                <c:pt idx="121">
                  <c:v>6.0895000000000001</c:v>
                </c:pt>
                <c:pt idx="122">
                  <c:v>6.1390000000000002</c:v>
                </c:pt>
                <c:pt idx="123">
                  <c:v>6.1885000000000003</c:v>
                </c:pt>
                <c:pt idx="124">
                  <c:v>6.2380000000000004</c:v>
                </c:pt>
                <c:pt idx="125">
                  <c:v>6.2874999999999996</c:v>
                </c:pt>
                <c:pt idx="126">
                  <c:v>6.3369999999999997</c:v>
                </c:pt>
                <c:pt idx="127">
                  <c:v>6.3864999999999998</c:v>
                </c:pt>
                <c:pt idx="128">
                  <c:v>6.4359999999999999</c:v>
                </c:pt>
                <c:pt idx="129">
                  <c:v>6.4855</c:v>
                </c:pt>
                <c:pt idx="130">
                  <c:v>6.5350000000000001</c:v>
                </c:pt>
                <c:pt idx="131">
                  <c:v>6.5845000000000002</c:v>
                </c:pt>
                <c:pt idx="132">
                  <c:v>6.6340000000000003</c:v>
                </c:pt>
                <c:pt idx="133">
                  <c:v>6.6835000000000004</c:v>
                </c:pt>
                <c:pt idx="134">
                  <c:v>6.7329999999999997</c:v>
                </c:pt>
                <c:pt idx="135">
                  <c:v>6.7824999999999998</c:v>
                </c:pt>
                <c:pt idx="136">
                  <c:v>6.8319999999999999</c:v>
                </c:pt>
                <c:pt idx="137">
                  <c:v>6.8815</c:v>
                </c:pt>
                <c:pt idx="138">
                  <c:v>6.931</c:v>
                </c:pt>
                <c:pt idx="139">
                  <c:v>6.9805000000000001</c:v>
                </c:pt>
                <c:pt idx="140">
                  <c:v>7.03</c:v>
                </c:pt>
                <c:pt idx="141">
                  <c:v>7.0795000000000003</c:v>
                </c:pt>
                <c:pt idx="142">
                  <c:v>7.1289999999999996</c:v>
                </c:pt>
                <c:pt idx="143">
                  <c:v>7.1784999999999997</c:v>
                </c:pt>
                <c:pt idx="144">
                  <c:v>7.2279999999999998</c:v>
                </c:pt>
                <c:pt idx="145">
                  <c:v>7.2774999999999999</c:v>
                </c:pt>
                <c:pt idx="146">
                  <c:v>7.327</c:v>
                </c:pt>
                <c:pt idx="147">
                  <c:v>7.3765000000000001</c:v>
                </c:pt>
                <c:pt idx="148">
                  <c:v>7.4260000000000002</c:v>
                </c:pt>
                <c:pt idx="149">
                  <c:v>7.4755000000000003</c:v>
                </c:pt>
                <c:pt idx="150">
                  <c:v>7.5250000000000004</c:v>
                </c:pt>
                <c:pt idx="151">
                  <c:v>7.5744999999999996</c:v>
                </c:pt>
                <c:pt idx="152">
                  <c:v>7.6239999999999997</c:v>
                </c:pt>
                <c:pt idx="153">
                  <c:v>7.6734999999999998</c:v>
                </c:pt>
                <c:pt idx="154">
                  <c:v>7.7229999999999999</c:v>
                </c:pt>
                <c:pt idx="155">
                  <c:v>7.7725</c:v>
                </c:pt>
                <c:pt idx="156">
                  <c:v>7.8220000000000001</c:v>
                </c:pt>
                <c:pt idx="157">
                  <c:v>7.8715000000000002</c:v>
                </c:pt>
                <c:pt idx="158">
                  <c:v>7.9210000000000003</c:v>
                </c:pt>
                <c:pt idx="159">
                  <c:v>7.9705000000000004</c:v>
                </c:pt>
                <c:pt idx="160">
                  <c:v>8.02</c:v>
                </c:pt>
                <c:pt idx="161">
                  <c:v>8.0694999999999997</c:v>
                </c:pt>
                <c:pt idx="162">
                  <c:v>8.1189999999999998</c:v>
                </c:pt>
                <c:pt idx="163">
                  <c:v>8.1684999999999999</c:v>
                </c:pt>
                <c:pt idx="164">
                  <c:v>8.218</c:v>
                </c:pt>
                <c:pt idx="165">
                  <c:v>8.2675000000000001</c:v>
                </c:pt>
                <c:pt idx="166">
                  <c:v>8.3170000000000002</c:v>
                </c:pt>
                <c:pt idx="167">
                  <c:v>8.3665000000000003</c:v>
                </c:pt>
                <c:pt idx="168">
                  <c:v>8.4160000000000004</c:v>
                </c:pt>
                <c:pt idx="169">
                  <c:v>8.4655000000000005</c:v>
                </c:pt>
                <c:pt idx="170">
                  <c:v>8.5150000000000006</c:v>
                </c:pt>
                <c:pt idx="171">
                  <c:v>8.5645000000000007</c:v>
                </c:pt>
                <c:pt idx="172">
                  <c:v>8.6140000000000008</c:v>
                </c:pt>
                <c:pt idx="173">
                  <c:v>8.6635000000000009</c:v>
                </c:pt>
                <c:pt idx="174">
                  <c:v>8.7129999999999992</c:v>
                </c:pt>
                <c:pt idx="175">
                  <c:v>8.7624999999999993</c:v>
                </c:pt>
                <c:pt idx="176">
                  <c:v>8.8119999999999994</c:v>
                </c:pt>
                <c:pt idx="177">
                  <c:v>8.8614999999999995</c:v>
                </c:pt>
                <c:pt idx="178">
                  <c:v>8.9109999999999996</c:v>
                </c:pt>
                <c:pt idx="179">
                  <c:v>8.9604999999999997</c:v>
                </c:pt>
                <c:pt idx="180">
                  <c:v>9.01</c:v>
                </c:pt>
                <c:pt idx="181">
                  <c:v>9.0594999999999999</c:v>
                </c:pt>
                <c:pt idx="182">
                  <c:v>9.109</c:v>
                </c:pt>
                <c:pt idx="183">
                  <c:v>9.1585000000000001</c:v>
                </c:pt>
                <c:pt idx="184">
                  <c:v>9.2080000000000002</c:v>
                </c:pt>
                <c:pt idx="185">
                  <c:v>9.2575000000000003</c:v>
                </c:pt>
                <c:pt idx="186">
                  <c:v>9.3070000000000004</c:v>
                </c:pt>
                <c:pt idx="187">
                  <c:v>9.3565000000000005</c:v>
                </c:pt>
                <c:pt idx="188">
                  <c:v>9.4060000000000006</c:v>
                </c:pt>
                <c:pt idx="189">
                  <c:v>9.4555000000000007</c:v>
                </c:pt>
                <c:pt idx="190">
                  <c:v>9.5050000000000008</c:v>
                </c:pt>
                <c:pt idx="191">
                  <c:v>9.5545000000000009</c:v>
                </c:pt>
                <c:pt idx="192">
                  <c:v>9.6039999999999992</c:v>
                </c:pt>
                <c:pt idx="193">
                  <c:v>9.6534999999999993</c:v>
                </c:pt>
                <c:pt idx="194">
                  <c:v>9.7029999999999994</c:v>
                </c:pt>
                <c:pt idx="195">
                  <c:v>9.7524999999999995</c:v>
                </c:pt>
                <c:pt idx="196">
                  <c:v>9.8019999999999996</c:v>
                </c:pt>
                <c:pt idx="197">
                  <c:v>9.8514999999999997</c:v>
                </c:pt>
                <c:pt idx="198">
                  <c:v>9.9009999999999998</c:v>
                </c:pt>
                <c:pt idx="199">
                  <c:v>9.9504999999999999</c:v>
                </c:pt>
                <c:pt idx="200">
                  <c:v>10</c:v>
                </c:pt>
              </c:numCache>
            </c:numRef>
          </c:xVal>
          <c:yVal>
            <c:numRef>
              <c:f>'75Ω同軸'!$F$2:$F$202</c:f>
              <c:numCache>
                <c:formatCode>General</c:formatCode>
                <c:ptCount val="201"/>
                <c:pt idx="0">
                  <c:v>80.408447317430529</c:v>
                </c:pt>
                <c:pt idx="1">
                  <c:v>78.946868208941638</c:v>
                </c:pt>
                <c:pt idx="2">
                  <c:v>78.341432205442857</c:v>
                </c:pt>
                <c:pt idx="3">
                  <c:v>77.953693947111958</c:v>
                </c:pt>
                <c:pt idx="4">
                  <c:v>78.001880746556353</c:v>
                </c:pt>
                <c:pt idx="5">
                  <c:v>77.942728974548999</c:v>
                </c:pt>
                <c:pt idx="6">
                  <c:v>77.848406534751888</c:v>
                </c:pt>
                <c:pt idx="7">
                  <c:v>77.649370892493394</c:v>
                </c:pt>
                <c:pt idx="8">
                  <c:v>77.232493161881024</c:v>
                </c:pt>
                <c:pt idx="9">
                  <c:v>76.904148132594244</c:v>
                </c:pt>
                <c:pt idx="10">
                  <c:v>77.217986894246337</c:v>
                </c:pt>
                <c:pt idx="11">
                  <c:v>76.987780848651553</c:v>
                </c:pt>
                <c:pt idx="12">
                  <c:v>76.918667435155172</c:v>
                </c:pt>
                <c:pt idx="13">
                  <c:v>76.980254611166359</c:v>
                </c:pt>
                <c:pt idx="14">
                  <c:v>76.786192769273299</c:v>
                </c:pt>
                <c:pt idx="15">
                  <c:v>76.668481137948731</c:v>
                </c:pt>
                <c:pt idx="16">
                  <c:v>76.640694151344945</c:v>
                </c:pt>
                <c:pt idx="17">
                  <c:v>76.479452796159578</c:v>
                </c:pt>
                <c:pt idx="18">
                  <c:v>76.486343879152699</c:v>
                </c:pt>
                <c:pt idx="19">
                  <c:v>76.422346862681465</c:v>
                </c:pt>
                <c:pt idx="20">
                  <c:v>76.500137908372423</c:v>
                </c:pt>
                <c:pt idx="21">
                  <c:v>76.367346425026454</c:v>
                </c:pt>
                <c:pt idx="22">
                  <c:v>76.404874190067218</c:v>
                </c:pt>
                <c:pt idx="23">
                  <c:v>76.545084754019314</c:v>
                </c:pt>
                <c:pt idx="24">
                  <c:v>76.505518755185236</c:v>
                </c:pt>
                <c:pt idx="25">
                  <c:v>76.421606892291919</c:v>
                </c:pt>
                <c:pt idx="26">
                  <c:v>76.268816694636087</c:v>
                </c:pt>
                <c:pt idx="27">
                  <c:v>76.399734292731679</c:v>
                </c:pt>
                <c:pt idx="28">
                  <c:v>76.300205766432896</c:v>
                </c:pt>
                <c:pt idx="29">
                  <c:v>76.127658574265894</c:v>
                </c:pt>
                <c:pt idx="30">
                  <c:v>76.242118281170548</c:v>
                </c:pt>
                <c:pt idx="31">
                  <c:v>76.260705477985184</c:v>
                </c:pt>
                <c:pt idx="32">
                  <c:v>76.255210313787742</c:v>
                </c:pt>
                <c:pt idx="33">
                  <c:v>76.152016388274319</c:v>
                </c:pt>
                <c:pt idx="34">
                  <c:v>76.137842102334361</c:v>
                </c:pt>
                <c:pt idx="35">
                  <c:v>76.206208408501737</c:v>
                </c:pt>
                <c:pt idx="36">
                  <c:v>76.080170215372149</c:v>
                </c:pt>
                <c:pt idx="37">
                  <c:v>76.109514516911744</c:v>
                </c:pt>
                <c:pt idx="38">
                  <c:v>76.071645177424685</c:v>
                </c:pt>
                <c:pt idx="39">
                  <c:v>76.008538993984089</c:v>
                </c:pt>
                <c:pt idx="40">
                  <c:v>76.056031976431697</c:v>
                </c:pt>
                <c:pt idx="41">
                  <c:v>76.032082701975227</c:v>
                </c:pt>
                <c:pt idx="42">
                  <c:v>76.03862702600567</c:v>
                </c:pt>
                <c:pt idx="43">
                  <c:v>76.027140548622512</c:v>
                </c:pt>
                <c:pt idx="44">
                  <c:v>75.935801832864058</c:v>
                </c:pt>
                <c:pt idx="45">
                  <c:v>75.947680017232912</c:v>
                </c:pt>
                <c:pt idx="46">
                  <c:v>75.932196069914909</c:v>
                </c:pt>
                <c:pt idx="47">
                  <c:v>75.926164133320995</c:v>
                </c:pt>
                <c:pt idx="48">
                  <c:v>75.869963753780723</c:v>
                </c:pt>
                <c:pt idx="49">
                  <c:v>75.934675873411095</c:v>
                </c:pt>
                <c:pt idx="50">
                  <c:v>75.890940170747655</c:v>
                </c:pt>
                <c:pt idx="51">
                  <c:v>75.874649916820047</c:v>
                </c:pt>
                <c:pt idx="52">
                  <c:v>75.876333596187948</c:v>
                </c:pt>
                <c:pt idx="53">
                  <c:v>75.846307754563767</c:v>
                </c:pt>
                <c:pt idx="54">
                  <c:v>75.891758445828614</c:v>
                </c:pt>
                <c:pt idx="55">
                  <c:v>75.855768402936903</c:v>
                </c:pt>
                <c:pt idx="56">
                  <c:v>75.85887225631555</c:v>
                </c:pt>
                <c:pt idx="57">
                  <c:v>75.875165897676951</c:v>
                </c:pt>
                <c:pt idx="58">
                  <c:v>75.809587784131892</c:v>
                </c:pt>
                <c:pt idx="59">
                  <c:v>75.830505734829444</c:v>
                </c:pt>
                <c:pt idx="60">
                  <c:v>75.809566678619134</c:v>
                </c:pt>
                <c:pt idx="61">
                  <c:v>75.800313323890691</c:v>
                </c:pt>
                <c:pt idx="62">
                  <c:v>75.799683376647423</c:v>
                </c:pt>
                <c:pt idx="63">
                  <c:v>75.777371292490741</c:v>
                </c:pt>
                <c:pt idx="64">
                  <c:v>75.812287922209549</c:v>
                </c:pt>
                <c:pt idx="65">
                  <c:v>75.819984173039757</c:v>
                </c:pt>
                <c:pt idx="66">
                  <c:v>75.780109527500684</c:v>
                </c:pt>
                <c:pt idx="67">
                  <c:v>75.774299072970649</c:v>
                </c:pt>
                <c:pt idx="68">
                  <c:v>75.794821063183463</c:v>
                </c:pt>
                <c:pt idx="69">
                  <c:v>75.81873119487031</c:v>
                </c:pt>
                <c:pt idx="70">
                  <c:v>75.829057754926637</c:v>
                </c:pt>
                <c:pt idx="71">
                  <c:v>75.792552404573371</c:v>
                </c:pt>
                <c:pt idx="72">
                  <c:v>75.778242259899372</c:v>
                </c:pt>
                <c:pt idx="73">
                  <c:v>75.847926800935042</c:v>
                </c:pt>
                <c:pt idx="74">
                  <c:v>75.816350479299643</c:v>
                </c:pt>
                <c:pt idx="75">
                  <c:v>75.82508687762909</c:v>
                </c:pt>
                <c:pt idx="76">
                  <c:v>75.829842410491665</c:v>
                </c:pt>
                <c:pt idx="77">
                  <c:v>75.815003792125466</c:v>
                </c:pt>
                <c:pt idx="78">
                  <c:v>75.840727844608665</c:v>
                </c:pt>
                <c:pt idx="79">
                  <c:v>75.83181720096124</c:v>
                </c:pt>
                <c:pt idx="80">
                  <c:v>75.842201972252894</c:v>
                </c:pt>
                <c:pt idx="81">
                  <c:v>75.851523386152238</c:v>
                </c:pt>
                <c:pt idx="82">
                  <c:v>75.855111891025516</c:v>
                </c:pt>
                <c:pt idx="83">
                  <c:v>75.866049719225529</c:v>
                </c:pt>
                <c:pt idx="84">
                  <c:v>75.850621619074417</c:v>
                </c:pt>
                <c:pt idx="85">
                  <c:v>75.893822541758951</c:v>
                </c:pt>
                <c:pt idx="86">
                  <c:v>75.871869622410131</c:v>
                </c:pt>
                <c:pt idx="87">
                  <c:v>75.880925139326024</c:v>
                </c:pt>
                <c:pt idx="88">
                  <c:v>75.918597194626827</c:v>
                </c:pt>
                <c:pt idx="89">
                  <c:v>75.922476250449051</c:v>
                </c:pt>
                <c:pt idx="90">
                  <c:v>75.926606008697632</c:v>
                </c:pt>
                <c:pt idx="91">
                  <c:v>75.909970359630634</c:v>
                </c:pt>
                <c:pt idx="92">
                  <c:v>75.938626534853796</c:v>
                </c:pt>
                <c:pt idx="93">
                  <c:v>75.951387742423776</c:v>
                </c:pt>
                <c:pt idx="94">
                  <c:v>75.946128275245201</c:v>
                </c:pt>
                <c:pt idx="95">
                  <c:v>75.954928740668308</c:v>
                </c:pt>
                <c:pt idx="96">
                  <c:v>75.972344310281755</c:v>
                </c:pt>
                <c:pt idx="97">
                  <c:v>76.016298252414259</c:v>
                </c:pt>
                <c:pt idx="98">
                  <c:v>76.015091922591267</c:v>
                </c:pt>
                <c:pt idx="99">
                  <c:v>76.009095508366627</c:v>
                </c:pt>
                <c:pt idx="100">
                  <c:v>76.034075255769366</c:v>
                </c:pt>
                <c:pt idx="101">
                  <c:v>76.01094658008148</c:v>
                </c:pt>
                <c:pt idx="102">
                  <c:v>76.091655258641865</c:v>
                </c:pt>
                <c:pt idx="103">
                  <c:v>76.102496673893697</c:v>
                </c:pt>
                <c:pt idx="104">
                  <c:v>76.100859390679688</c:v>
                </c:pt>
                <c:pt idx="105">
                  <c:v>76.095404591867435</c:v>
                </c:pt>
                <c:pt idx="106">
                  <c:v>76.13247007683384</c:v>
                </c:pt>
                <c:pt idx="107">
                  <c:v>76.194400056697077</c:v>
                </c:pt>
                <c:pt idx="108">
                  <c:v>76.180718689180139</c:v>
                </c:pt>
                <c:pt idx="109">
                  <c:v>76.203588498180324</c:v>
                </c:pt>
                <c:pt idx="110">
                  <c:v>76.219840592853501</c:v>
                </c:pt>
                <c:pt idx="111">
                  <c:v>76.209749376310114</c:v>
                </c:pt>
                <c:pt idx="112">
                  <c:v>76.223911602593574</c:v>
                </c:pt>
                <c:pt idx="113">
                  <c:v>76.251479985637005</c:v>
                </c:pt>
                <c:pt idx="114">
                  <c:v>76.350971834024477</c:v>
                </c:pt>
                <c:pt idx="115">
                  <c:v>76.319905660319051</c:v>
                </c:pt>
                <c:pt idx="116">
                  <c:v>76.385124206222244</c:v>
                </c:pt>
                <c:pt idx="117">
                  <c:v>76.377740212708574</c:v>
                </c:pt>
                <c:pt idx="118">
                  <c:v>76.43438951152811</c:v>
                </c:pt>
                <c:pt idx="119">
                  <c:v>76.442915956941363</c:v>
                </c:pt>
                <c:pt idx="120">
                  <c:v>76.49579727017688</c:v>
                </c:pt>
                <c:pt idx="121">
                  <c:v>76.509382431176377</c:v>
                </c:pt>
                <c:pt idx="122">
                  <c:v>76.571229583963188</c:v>
                </c:pt>
                <c:pt idx="123">
                  <c:v>76.58588642824472</c:v>
                </c:pt>
                <c:pt idx="124">
                  <c:v>76.584058393375827</c:v>
                </c:pt>
                <c:pt idx="125">
                  <c:v>76.649266141301055</c:v>
                </c:pt>
                <c:pt idx="126">
                  <c:v>76.723931077597953</c:v>
                </c:pt>
                <c:pt idx="127">
                  <c:v>76.712651498954202</c:v>
                </c:pt>
                <c:pt idx="128">
                  <c:v>76.765145085513907</c:v>
                </c:pt>
                <c:pt idx="129">
                  <c:v>76.84512476403431</c:v>
                </c:pt>
                <c:pt idx="130">
                  <c:v>76.929593785486745</c:v>
                </c:pt>
                <c:pt idx="131">
                  <c:v>76.925220181680331</c:v>
                </c:pt>
                <c:pt idx="132">
                  <c:v>76.936052017243512</c:v>
                </c:pt>
                <c:pt idx="133">
                  <c:v>77.004776475229107</c:v>
                </c:pt>
                <c:pt idx="134">
                  <c:v>77.022667442772985</c:v>
                </c:pt>
                <c:pt idx="135">
                  <c:v>77.070009731412398</c:v>
                </c:pt>
                <c:pt idx="136">
                  <c:v>77.166199854599554</c:v>
                </c:pt>
                <c:pt idx="137">
                  <c:v>77.219658118901307</c:v>
                </c:pt>
                <c:pt idx="138">
                  <c:v>77.307724064287385</c:v>
                </c:pt>
                <c:pt idx="139">
                  <c:v>77.33437140107884</c:v>
                </c:pt>
                <c:pt idx="140">
                  <c:v>77.387208245290779</c:v>
                </c:pt>
                <c:pt idx="141">
                  <c:v>77.462248870014093</c:v>
                </c:pt>
                <c:pt idx="142">
                  <c:v>77.499799999741938</c:v>
                </c:pt>
                <c:pt idx="143">
                  <c:v>77.573994353778119</c:v>
                </c:pt>
                <c:pt idx="144">
                  <c:v>77.627479670539344</c:v>
                </c:pt>
                <c:pt idx="145">
                  <c:v>77.699343626571263</c:v>
                </c:pt>
                <c:pt idx="146">
                  <c:v>77.705823462595134</c:v>
                </c:pt>
                <c:pt idx="147">
                  <c:v>77.78468743910976</c:v>
                </c:pt>
                <c:pt idx="148">
                  <c:v>77.856801244335742</c:v>
                </c:pt>
                <c:pt idx="149">
                  <c:v>77.970981140421728</c:v>
                </c:pt>
                <c:pt idx="150">
                  <c:v>78.034648714529368</c:v>
                </c:pt>
                <c:pt idx="151">
                  <c:v>78.095211120785109</c:v>
                </c:pt>
                <c:pt idx="152">
                  <c:v>78.156176979174205</c:v>
                </c:pt>
                <c:pt idx="153">
                  <c:v>78.294865732051676</c:v>
                </c:pt>
                <c:pt idx="154">
                  <c:v>78.316286939563213</c:v>
                </c:pt>
                <c:pt idx="155">
                  <c:v>78.479892966287863</c:v>
                </c:pt>
                <c:pt idx="156">
                  <c:v>78.653386449662804</c:v>
                </c:pt>
                <c:pt idx="157">
                  <c:v>78.645210280092712</c:v>
                </c:pt>
                <c:pt idx="158">
                  <c:v>78.778728093312097</c:v>
                </c:pt>
                <c:pt idx="159">
                  <c:v>78.911327450499783</c:v>
                </c:pt>
                <c:pt idx="160">
                  <c:v>79.057333625666885</c:v>
                </c:pt>
                <c:pt idx="161">
                  <c:v>79.096790073934102</c:v>
                </c:pt>
                <c:pt idx="162">
                  <c:v>79.218076220014325</c:v>
                </c:pt>
                <c:pt idx="163">
                  <c:v>79.343493747124597</c:v>
                </c:pt>
                <c:pt idx="164">
                  <c:v>79.478117743187653</c:v>
                </c:pt>
                <c:pt idx="165">
                  <c:v>79.623225254946803</c:v>
                </c:pt>
                <c:pt idx="166">
                  <c:v>79.794821260530441</c:v>
                </c:pt>
                <c:pt idx="167">
                  <c:v>79.982984440442081</c:v>
                </c:pt>
                <c:pt idx="168">
                  <c:v>80.149200869378603</c:v>
                </c:pt>
                <c:pt idx="169">
                  <c:v>80.3721164334995</c:v>
                </c:pt>
                <c:pt idx="170">
                  <c:v>80.545897474669687</c:v>
                </c:pt>
                <c:pt idx="171">
                  <c:v>80.701582388451342</c:v>
                </c:pt>
                <c:pt idx="172">
                  <c:v>80.940629476178401</c:v>
                </c:pt>
                <c:pt idx="173">
                  <c:v>81.171995170748389</c:v>
                </c:pt>
                <c:pt idx="174">
                  <c:v>81.410137575120217</c:v>
                </c:pt>
                <c:pt idx="175">
                  <c:v>81.701305987113813</c:v>
                </c:pt>
                <c:pt idx="176">
                  <c:v>81.994546160095311</c:v>
                </c:pt>
                <c:pt idx="177">
                  <c:v>82.240713761494064</c:v>
                </c:pt>
                <c:pt idx="178">
                  <c:v>82.513884892180414</c:v>
                </c:pt>
                <c:pt idx="179">
                  <c:v>82.871450451889643</c:v>
                </c:pt>
                <c:pt idx="180">
                  <c:v>83.347605844439229</c:v>
                </c:pt>
                <c:pt idx="181">
                  <c:v>83.69994205493812</c:v>
                </c:pt>
                <c:pt idx="182">
                  <c:v>84.114166464395282</c:v>
                </c:pt>
                <c:pt idx="183">
                  <c:v>84.636443687102073</c:v>
                </c:pt>
                <c:pt idx="184">
                  <c:v>85.176860707588887</c:v>
                </c:pt>
                <c:pt idx="185">
                  <c:v>85.584178444383042</c:v>
                </c:pt>
                <c:pt idx="186">
                  <c:v>86.378589361021639</c:v>
                </c:pt>
                <c:pt idx="187">
                  <c:v>87.005541202845237</c:v>
                </c:pt>
                <c:pt idx="188">
                  <c:v>87.92536835293896</c:v>
                </c:pt>
                <c:pt idx="189">
                  <c:v>88.608509749346311</c:v>
                </c:pt>
                <c:pt idx="190">
                  <c:v>89.698563533648638</c:v>
                </c:pt>
                <c:pt idx="191">
                  <c:v>91.024765860726063</c:v>
                </c:pt>
                <c:pt idx="192">
                  <c:v>92.285643520538983</c:v>
                </c:pt>
                <c:pt idx="193">
                  <c:v>93.768003071410234</c:v>
                </c:pt>
                <c:pt idx="194">
                  <c:v>95.44184302495421</c:v>
                </c:pt>
                <c:pt idx="195">
                  <c:v>97.674780265941735</c:v>
                </c:pt>
                <c:pt idx="196">
                  <c:v>100.30266347410721</c:v>
                </c:pt>
                <c:pt idx="197">
                  <c:v>102.44042854264131</c:v>
                </c:pt>
                <c:pt idx="198">
                  <c:v>104.6345545219169</c:v>
                </c:pt>
                <c:pt idx="199">
                  <c:v>102.25760411822682</c:v>
                </c:pt>
                <c:pt idx="200">
                  <c:v>85.251399988504588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20-46CA-B57D-DB9A2CE12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6227103"/>
        <c:axId val="1876227519"/>
      </c:scatterChart>
      <c:valAx>
        <c:axId val="1876227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 b="0" i="0" baseline="0">
                    <a:effectLst/>
                  </a:rPr>
                  <a:t>Frequency [MHz]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6227519"/>
        <c:crosses val="autoZero"/>
        <c:crossBetween val="midCat"/>
      </c:valAx>
      <c:valAx>
        <c:axId val="1876227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400" b="0" i="0" baseline="0">
                    <a:effectLst/>
                  </a:rPr>
                  <a:t>特性インピーダンス </a:t>
                </a:r>
                <a:r>
                  <a:rPr lang="en-US" altLang="ja-JP" sz="1400" b="0" i="0" baseline="0">
                    <a:effectLst/>
                  </a:rPr>
                  <a:t>[Ω]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62271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5540990337102"/>
          <c:y val="0.10678210678210677"/>
          <c:w val="0.85117157143066613"/>
          <c:h val="0.77084182658985811"/>
        </c:manualLayout>
      </c:layout>
      <c:scatterChart>
        <c:scatterStyle val="lineMarker"/>
        <c:varyColors val="0"/>
        <c:ser>
          <c:idx val="2"/>
          <c:order val="0"/>
          <c:tx>
            <c:strRef>
              <c:f>'f1&amp;f2&amp;f3'!$L$1</c:f>
              <c:strCache>
                <c:ptCount val="1"/>
                <c:pt idx="0">
                  <c:v>f1(D/a)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'f1&amp;f2&amp;f3'!$L$2:$L$101</c:f>
              <c:numCache>
                <c:formatCode>General</c:formatCode>
                <c:ptCount val="100"/>
                <c:pt idx="0">
                  <c:v>0.22066742954982663</c:v>
                </c:pt>
                <c:pt idx="1">
                  <c:v>0.22095375098991607</c:v>
                </c:pt>
                <c:pt idx="2">
                  <c:v>0.22380288883401458</c:v>
                </c:pt>
                <c:pt idx="3">
                  <c:v>0.23918316966564812</c:v>
                </c:pt>
                <c:pt idx="4">
                  <c:v>0.25385442475265002</c:v>
                </c:pt>
                <c:pt idx="5">
                  <c:v>0.26787915508924687</c:v>
                </c:pt>
                <c:pt idx="6">
                  <c:v>0.28131194512399416</c:v>
                </c:pt>
                <c:pt idx="7">
                  <c:v>0.29420074574824717</c:v>
                </c:pt>
                <c:pt idx="8">
                  <c:v>0.30658790746547565</c:v>
                </c:pt>
                <c:pt idx="9">
                  <c:v>0.31851101993268199</c:v>
                </c:pt>
                <c:pt idx="10">
                  <c:v>0.33000359985097927</c:v>
                </c:pt>
                <c:pt idx="11">
                  <c:v>0.34109565893456223</c:v>
                </c:pt>
                <c:pt idx="12">
                  <c:v>0.35181417620258254</c:v>
                </c:pt>
                <c:pt idx="13">
                  <c:v>0.36218349330592792</c:v>
                </c:pt>
                <c:pt idx="14">
                  <c:v>0.37222564746581766</c:v>
                </c:pt>
                <c:pt idx="15">
                  <c:v>0.38196065347849523</c:v>
                </c:pt>
                <c:pt idx="16">
                  <c:v>0.39140674385950214</c:v>
                </c:pt>
                <c:pt idx="17">
                  <c:v>0.40058057436950156</c:v>
                </c:pt>
                <c:pt idx="18">
                  <c:v>0.40949740074279489</c:v>
                </c:pt>
                <c:pt idx="19">
                  <c:v>0.41817123132876793</c:v>
                </c:pt>
                <c:pt idx="20">
                  <c:v>0.42661495948146699</c:v>
                </c:pt>
                <c:pt idx="21">
                  <c:v>0.43484047883845922</c:v>
                </c:pt>
                <c:pt idx="22">
                  <c:v>0.44285878407601909</c:v>
                </c:pt>
                <c:pt idx="23">
                  <c:v>0.45068005928253846</c:v>
                </c:pt>
                <c:pt idx="24">
                  <c:v>0.45831375573235733</c:v>
                </c:pt>
                <c:pt idx="25">
                  <c:v>0.46576866054993032</c:v>
                </c:pt>
                <c:pt idx="26">
                  <c:v>0.47305295751549614</c:v>
                </c:pt>
                <c:pt idx="27">
                  <c:v>0.47876270497946799</c:v>
                </c:pt>
                <c:pt idx="28">
                  <c:v>0.48017428106741139</c:v>
                </c:pt>
                <c:pt idx="29">
                  <c:v>0.48713976439463491</c:v>
                </c:pt>
                <c:pt idx="30">
                  <c:v>0.49395608237887373</c:v>
                </c:pt>
                <c:pt idx="31">
                  <c:v>0.50062949003441071</c:v>
                </c:pt>
                <c:pt idx="32">
                  <c:v>0.50716585700046013</c:v>
                </c:pt>
                <c:pt idx="33">
                  <c:v>0.51357069856272597</c:v>
                </c:pt>
                <c:pt idx="34">
                  <c:v>0.51984920361500897</c:v>
                </c:pt>
                <c:pt idx="35">
                  <c:v>0.52600625991606331</c:v>
                </c:pt>
                <c:pt idx="36">
                  <c:v>0.53204647694971419</c:v>
                </c:pt>
                <c:pt idx="37">
                  <c:v>0.53797420665608542</c:v>
                </c:pt>
                <c:pt idx="38">
                  <c:v>0.54379356226750086</c:v>
                </c:pt>
                <c:pt idx="39">
                  <c:v>0.54950843545326555</c:v>
                </c:pt>
                <c:pt idx="40">
                  <c:v>0.55512251195231566</c:v>
                </c:pt>
                <c:pt idx="41">
                  <c:v>0.56063928585100553</c:v>
                </c:pt>
                <c:pt idx="42">
                  <c:v>0.56606207264454511</c:v>
                </c:pt>
                <c:pt idx="43">
                  <c:v>0.57139402120435434</c:v>
                </c:pt>
                <c:pt idx="44">
                  <c:v>0.57663812475949849</c:v>
                </c:pt>
                <c:pt idx="45">
                  <c:v>0.58179723098809666</c:v>
                </c:pt>
                <c:pt idx="46">
                  <c:v>0.58687405130388559</c:v>
                </c:pt>
                <c:pt idx="47">
                  <c:v>0.59187116941376061</c:v>
                </c:pt>
                <c:pt idx="48">
                  <c:v>0.59679104921390913</c:v>
                </c:pt>
                <c:pt idx="49">
                  <c:v>0.60163604208494947</c:v>
                </c:pt>
                <c:pt idx="50">
                  <c:v>0.60640839364014221</c:v>
                </c:pt>
                <c:pt idx="51">
                  <c:v>0.61111024997515551</c:v>
                </c:pt>
                <c:pt idx="52">
                  <c:v>0.61574366346292086</c:v>
                </c:pt>
                <c:pt idx="53">
                  <c:v>0.62031059813274414</c:v>
                </c:pt>
                <c:pt idx="54">
                  <c:v>0.62481293466896004</c:v>
                </c:pt>
                <c:pt idx="55">
                  <c:v>0.62925247506096893</c:v>
                </c:pt>
                <c:pt idx="56">
                  <c:v>0.63363094693343391</c:v>
                </c:pt>
                <c:pt idx="57">
                  <c:v>0.63795000758267628</c:v>
                </c:pt>
                <c:pt idx="58">
                  <c:v>0.64849801996168754</c:v>
                </c:pt>
                <c:pt idx="59">
                  <c:v>0.65870767919631779</c:v>
                </c:pt>
                <c:pt idx="60">
                  <c:v>0.66860001931560908</c:v>
                </c:pt>
                <c:pt idx="61">
                  <c:v>0.67819417193367137</c:v>
                </c:pt>
                <c:pt idx="62">
                  <c:v>0.68750758896906639</c:v>
                </c:pt>
                <c:pt idx="63">
                  <c:v>0.69655623369612385</c:v>
                </c:pt>
                <c:pt idx="64">
                  <c:v>0.70535474538250387</c:v>
                </c:pt>
                <c:pt idx="65">
                  <c:v>0.71391658177754469</c:v>
                </c:pt>
                <c:pt idx="66">
                  <c:v>0.72225414293366774</c:v>
                </c:pt>
                <c:pt idx="67">
                  <c:v>0.73037887922066291</c:v>
                </c:pt>
                <c:pt idx="68">
                  <c:v>0.73830138589422767</c:v>
                </c:pt>
                <c:pt idx="69">
                  <c:v>0.74603148617855397</c:v>
                </c:pt>
                <c:pt idx="70">
                  <c:v>0.75357830449739294</c:v>
                </c:pt>
                <c:pt idx="71">
                  <c:v>0.76095033122295608</c:v>
                </c:pt>
                <c:pt idx="72">
                  <c:v>0.76815548009497348</c:v>
                </c:pt>
                <c:pt idx="73">
                  <c:v>0.77520113928362178</c:v>
                </c:pt>
                <c:pt idx="74">
                  <c:v>0.782094216922397</c:v>
                </c:pt>
                <c:pt idx="75">
                  <c:v>0.78884118181439822</c:v>
                </c:pt>
                <c:pt idx="76">
                  <c:v>0.79544809991325305</c:v>
                </c:pt>
                <c:pt idx="77">
                  <c:v>0.80192066709431697</c:v>
                </c:pt>
                <c:pt idx="78">
                  <c:v>0.80826423865982322</c:v>
                </c:pt>
                <c:pt idx="79">
                  <c:v>0.81448385596096529</c:v>
                </c:pt>
                <c:pt idx="80">
                  <c:v>0.82058427046850324</c:v>
                </c:pt>
                <c:pt idx="81">
                  <c:v>0.82656996557982154</c:v>
                </c:pt>
                <c:pt idx="82">
                  <c:v>0.83244517641316496</c:v>
                </c:pt>
                <c:pt idx="83">
                  <c:v>0.83821390780795813</c:v>
                </c:pt>
                <c:pt idx="84">
                  <c:v>0.84387995072283939</c:v>
                </c:pt>
                <c:pt idx="85">
                  <c:v>0.84944689719956668</c:v>
                </c:pt>
                <c:pt idx="86">
                  <c:v>0.85491815404072546</c:v>
                </c:pt>
                <c:pt idx="87">
                  <c:v>0.86029695533166162</c:v>
                </c:pt>
                <c:pt idx="88">
                  <c:v>0.86558637392189119</c:v>
                </c:pt>
                <c:pt idx="89">
                  <c:v>0.87078933196804797</c:v>
                </c:pt>
                <c:pt idx="90">
                  <c:v>0.87590861062894287</c:v>
                </c:pt>
                <c:pt idx="91">
                  <c:v>0.88094685899326242</c:v>
                </c:pt>
                <c:pt idx="92">
                  <c:v>0.88590660231166318</c:v>
                </c:pt>
                <c:pt idx="93">
                  <c:v>0.89079024959729558</c:v>
                </c:pt>
                <c:pt idx="94">
                  <c:v>0.89560010065203177</c:v>
                </c:pt>
                <c:pt idx="95">
                  <c:v>0.90033835256969064</c:v>
                </c:pt>
                <c:pt idx="96">
                  <c:v>0.90500710576229404</c:v>
                </c:pt>
                <c:pt idx="97">
                  <c:v>0.90960836955072788</c:v>
                </c:pt>
                <c:pt idx="98">
                  <c:v>0.91414406735705112</c:v>
                </c:pt>
                <c:pt idx="99">
                  <c:v>0.91861604153203724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745-4650-A915-60804F101394}"/>
            </c:ext>
          </c:extLst>
        </c:ser>
        <c:ser>
          <c:idx val="5"/>
          <c:order val="1"/>
          <c:tx>
            <c:strRef>
              <c:f>'f1&amp;f2&amp;f3'!$M$1</c:f>
              <c:strCache>
                <c:ptCount val="1"/>
                <c:pt idx="0">
                  <c:v>f2(D/a)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'f1&amp;f2&amp;f3'!$M$2:$M$101</c:f>
              <c:numCache>
                <c:formatCode>General</c:formatCode>
                <c:ptCount val="100"/>
                <c:pt idx="0">
                  <c:v>0.25815539778147556</c:v>
                </c:pt>
                <c:pt idx="1">
                  <c:v>0.25840992127028489</c:v>
                </c:pt>
                <c:pt idx="2">
                  <c:v>0.26094402485840307</c:v>
                </c:pt>
                <c:pt idx="3">
                  <c:v>0.2746664034119905</c:v>
                </c:pt>
                <c:pt idx="4">
                  <c:v>0.28782157661549979</c:v>
                </c:pt>
                <c:pt idx="5">
                  <c:v>0.30045457924933672</c:v>
                </c:pt>
                <c:pt idx="6">
                  <c:v>0.31260528677706506</c:v>
                </c:pt>
                <c:pt idx="7">
                  <c:v>0.3243091745312825</c:v>
                </c:pt>
                <c:pt idx="8">
                  <c:v>0.33559794219877698</c:v>
                </c:pt>
                <c:pt idx="9">
                  <c:v>0.34650003130442286</c:v>
                </c:pt>
                <c:pt idx="10">
                  <c:v>0.3570410569675232</c:v>
                </c:pt>
                <c:pt idx="11">
                  <c:v>0.36724417042765189</c:v>
                </c:pt>
                <c:pt idx="12">
                  <c:v>0.37713036524813048</c:v>
                </c:pt>
                <c:pt idx="13">
                  <c:v>0.38671873738182772</c:v>
                </c:pt>
                <c:pt idx="14">
                  <c:v>0.39602670719805572</c:v>
                </c:pt>
                <c:pt idx="15">
                  <c:v>0.40507020995781534</c:v>
                </c:pt>
                <c:pt idx="16">
                  <c:v>0.4138638599694946</c:v>
                </c:pt>
                <c:pt idx="17">
                  <c:v>0.42242109267206085</c:v>
                </c:pt>
                <c:pt idx="18">
                  <c:v>0.43075428811414229</c:v>
                </c:pt>
                <c:pt idx="19">
                  <c:v>0.43887487867773983</c:v>
                </c:pt>
                <c:pt idx="20">
                  <c:v>0.44679344339903765</c:v>
                </c:pt>
                <c:pt idx="21">
                  <c:v>0.4545197908389168</c:v>
                </c:pt>
                <c:pt idx="22">
                  <c:v>0.46206303213175098</c:v>
                </c:pt>
                <c:pt idx="23">
                  <c:v>0.46943164557707268</c:v>
                </c:pt>
                <c:pt idx="24">
                  <c:v>0.47663353392250324</c:v>
                </c:pt>
                <c:pt idx="25">
                  <c:v>0.48367607530843199</c:v>
                </c:pt>
                <c:pt idx="26">
                  <c:v>0.49056616869783398</c:v>
                </c:pt>
                <c:pt idx="27">
                  <c:v>0.49597283602828329</c:v>
                </c:pt>
                <c:pt idx="28">
                  <c:v>0.49731027449246457</c:v>
                </c:pt>
                <c:pt idx="29">
                  <c:v>0.50391445093479892</c:v>
                </c:pt>
                <c:pt idx="30">
                  <c:v>0.51038438680978049</c:v>
                </c:pt>
                <c:pt idx="31">
                  <c:v>0.51672543088874201</c:v>
                </c:pt>
                <c:pt idx="32">
                  <c:v>0.52294261849736701</c:v>
                </c:pt>
                <c:pt idx="33">
                  <c:v>0.5290406955383361</c:v>
                </c:pt>
                <c:pt idx="34">
                  <c:v>0.53502414025578637</c:v>
                </c:pt>
                <c:pt idx="35">
                  <c:v>0.54089718299162093</c:v>
                </c:pt>
                <c:pt idx="36">
                  <c:v>0.54666382415198966</c:v>
                </c:pt>
                <c:pt idx="37">
                  <c:v>0.55232785057506362</c:v>
                </c:pt>
                <c:pt idx="38">
                  <c:v>0.55789285046783155</c:v>
                </c:pt>
                <c:pt idx="39">
                  <c:v>0.5633622270594667</c:v>
                </c:pt>
                <c:pt idx="40">
                  <c:v>0.5687392111013676</c:v>
                </c:pt>
                <c:pt idx="41">
                  <c:v>0.5740268723288392</c:v>
                </c:pt>
                <c:pt idx="42">
                  <c:v>0.57922812998623097</c:v>
                </c:pt>
                <c:pt idx="43">
                  <c:v>0.58434576250588988</c:v>
                </c:pt>
                <c:pt idx="44">
                  <c:v>0.5893824164212732</c:v>
                </c:pt>
                <c:pt idx="45">
                  <c:v>0.59434061458580556</c:v>
                </c:pt>
                <c:pt idx="46">
                  <c:v>0.59922276376137873</c:v>
                </c:pt>
                <c:pt idx="47">
                  <c:v>0.60403116163363368</c:v>
                </c:pt>
                <c:pt idx="48">
                  <c:v>0.60876800330521286</c:v>
                </c:pt>
                <c:pt idx="49">
                  <c:v>0.61343538731291336</c:v>
                </c:pt>
                <c:pt idx="50">
                  <c:v>0.61803532121002813</c:v>
                </c:pt>
                <c:pt idx="51">
                  <c:v>0.62256972675104294</c:v>
                </c:pt>
                <c:pt idx="52">
                  <c:v>0.62704044471220144</c:v>
                </c:pt>
                <c:pt idx="53">
                  <c:v>0.63144923937820385</c:v>
                </c:pt>
                <c:pt idx="54">
                  <c:v>0.6357978027224066</c:v>
                </c:pt>
                <c:pt idx="55">
                  <c:v>0.6400877583053115</c:v>
                </c:pt>
                <c:pt idx="56">
                  <c:v>0.644320664913823</c:v>
                </c:pt>
                <c:pt idx="57">
                  <c:v>0.64849801996168754</c:v>
                </c:pt>
                <c:pt idx="58">
                  <c:v>0.65870767919631779</c:v>
                </c:pt>
                <c:pt idx="59">
                  <c:v>0.66860001931560908</c:v>
                </c:pt>
                <c:pt idx="60">
                  <c:v>0.67819417193367137</c:v>
                </c:pt>
                <c:pt idx="61">
                  <c:v>0.68750758896906639</c:v>
                </c:pt>
                <c:pt idx="62">
                  <c:v>0.69655623369612385</c:v>
                </c:pt>
                <c:pt idx="63">
                  <c:v>0.70535474538250387</c:v>
                </c:pt>
                <c:pt idx="64">
                  <c:v>0.71391658177754469</c:v>
                </c:pt>
                <c:pt idx="65">
                  <c:v>0.72225414293366774</c:v>
                </c:pt>
                <c:pt idx="66">
                  <c:v>0.73037887922066291</c:v>
                </c:pt>
                <c:pt idx="67">
                  <c:v>0.73830138589422767</c:v>
                </c:pt>
                <c:pt idx="68">
                  <c:v>0.74603148617855397</c:v>
                </c:pt>
                <c:pt idx="69">
                  <c:v>0.75357830449739294</c:v>
                </c:pt>
                <c:pt idx="70">
                  <c:v>0.76095033122295608</c:v>
                </c:pt>
                <c:pt idx="71">
                  <c:v>0.76815548009497348</c:v>
                </c:pt>
                <c:pt idx="72">
                  <c:v>0.77520113928362178</c:v>
                </c:pt>
                <c:pt idx="73">
                  <c:v>0.782094216922397</c:v>
                </c:pt>
                <c:pt idx="74">
                  <c:v>0.78884118181439822</c:v>
                </c:pt>
                <c:pt idx="75">
                  <c:v>0.79544809991325305</c:v>
                </c:pt>
                <c:pt idx="76">
                  <c:v>0.80192066709431697</c:v>
                </c:pt>
                <c:pt idx="77">
                  <c:v>0.80826423865982322</c:v>
                </c:pt>
                <c:pt idx="78">
                  <c:v>0.81448385596096529</c:v>
                </c:pt>
                <c:pt idx="79">
                  <c:v>0.82058427046850324</c:v>
                </c:pt>
                <c:pt idx="80">
                  <c:v>0.82656996557982154</c:v>
                </c:pt>
                <c:pt idx="81">
                  <c:v>0.83244517641316496</c:v>
                </c:pt>
                <c:pt idx="82">
                  <c:v>0.83821390780795813</c:v>
                </c:pt>
                <c:pt idx="83">
                  <c:v>0.84387995072283939</c:v>
                </c:pt>
                <c:pt idx="84">
                  <c:v>0.84944689719956668</c:v>
                </c:pt>
                <c:pt idx="85">
                  <c:v>0.85491815404072546</c:v>
                </c:pt>
                <c:pt idx="86">
                  <c:v>0.86029695533166162</c:v>
                </c:pt>
                <c:pt idx="87">
                  <c:v>0.86558637392189119</c:v>
                </c:pt>
                <c:pt idx="88">
                  <c:v>0.87078933196804797</c:v>
                </c:pt>
                <c:pt idx="89">
                  <c:v>0.87590861062894287</c:v>
                </c:pt>
                <c:pt idx="90">
                  <c:v>0.88094685899326242</c:v>
                </c:pt>
                <c:pt idx="91">
                  <c:v>0.88590660231166318</c:v>
                </c:pt>
                <c:pt idx="92">
                  <c:v>0.89079024959729558</c:v>
                </c:pt>
                <c:pt idx="93">
                  <c:v>0.89560010065203177</c:v>
                </c:pt>
                <c:pt idx="94">
                  <c:v>0.90033835256969064</c:v>
                </c:pt>
                <c:pt idx="95">
                  <c:v>0.90500710576229404</c:v>
                </c:pt>
                <c:pt idx="96">
                  <c:v>0.90960836955072788</c:v>
                </c:pt>
                <c:pt idx="97">
                  <c:v>0.91414406735705112</c:v>
                </c:pt>
                <c:pt idx="98">
                  <c:v>0.91861604153203724</c:v>
                </c:pt>
                <c:pt idx="99">
                  <c:v>0.9230260578482723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745-4650-A915-60804F101394}"/>
            </c:ext>
          </c:extLst>
        </c:ser>
        <c:ser>
          <c:idx val="8"/>
          <c:order val="2"/>
          <c:tx>
            <c:strRef>
              <c:f>'f1&amp;f2&amp;f3'!$N$1</c:f>
              <c:strCache>
                <c:ptCount val="1"/>
                <c:pt idx="0">
                  <c:v>f3(a,D)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'f1&amp;f2&amp;f3'!$N$2:$N$101</c:f>
              <c:numCache>
                <c:formatCode>General</c:formatCode>
                <c:ptCount val="100"/>
                <c:pt idx="0">
                  <c:v>4.5015440684494949E-3</c:v>
                </c:pt>
                <c:pt idx="1">
                  <c:v>1.4234064864268585E-2</c:v>
                </c:pt>
                <c:pt idx="2">
                  <c:v>4.4978386782317428E-2</c:v>
                </c:pt>
                <c:pt idx="3">
                  <c:v>0.10972176287436908</c:v>
                </c:pt>
                <c:pt idx="4">
                  <c:v>0.14796478564084573</c:v>
                </c:pt>
                <c:pt idx="5">
                  <c:v>0.17774494600437143</c:v>
                </c:pt>
                <c:pt idx="6">
                  <c:v>0.20283895782158715</c:v>
                </c:pt>
                <c:pt idx="7">
                  <c:v>0.22483347492608688</c:v>
                </c:pt>
                <c:pt idx="8">
                  <c:v>0.2445765516601246</c:v>
                </c:pt>
                <c:pt idx="9">
                  <c:v>0.26258566931366972</c:v>
                </c:pt>
                <c:pt idx="10">
                  <c:v>0.27920469156344285</c:v>
                </c:pt>
                <c:pt idx="11">
                  <c:v>0.29467619956494667</c:v>
                </c:pt>
                <c:pt idx="12">
                  <c:v>0.30917909540773447</c:v>
                </c:pt>
                <c:pt idx="13">
                  <c:v>0.32284992485205777</c:v>
                </c:pt>
                <c:pt idx="14">
                  <c:v>0.33579579299544599</c:v>
                </c:pt>
                <c:pt idx="15">
                  <c:v>0.34810260493903739</c:v>
                </c:pt>
                <c:pt idx="16">
                  <c:v>0.35984054955153155</c:v>
                </c:pt>
                <c:pt idx="17">
                  <c:v>0.37106787784673373</c:v>
                </c:pt>
                <c:pt idx="18">
                  <c:v>0.38183358367107867</c:v>
                </c:pt>
                <c:pt idx="19">
                  <c:v>0.39217935372369872</c:v>
                </c:pt>
                <c:pt idx="20">
                  <c:v>0.40214101701695254</c:v>
                </c:pt>
                <c:pt idx="21">
                  <c:v>0.4117496427568475</c:v>
                </c:pt>
                <c:pt idx="22">
                  <c:v>0.42103238583058805</c:v>
                </c:pt>
                <c:pt idx="23">
                  <c:v>0.4300131475778261</c:v>
                </c:pt>
                <c:pt idx="24">
                  <c:v>0.43871309903583877</c:v>
                </c:pt>
                <c:pt idx="25">
                  <c:v>0.44715110020733106</c:v>
                </c:pt>
                <c:pt idx="26">
                  <c:v>0.45534403961962705</c:v>
                </c:pt>
                <c:pt idx="27">
                  <c:v>0.46173220839597295</c:v>
                </c:pt>
                <c:pt idx="28">
                  <c:v>0.46330711200860392</c:v>
                </c:pt>
                <c:pt idx="29">
                  <c:v>0.47105404741967899</c:v>
                </c:pt>
                <c:pt idx="30">
                  <c:v>0.47859730176283044</c:v>
                </c:pt>
                <c:pt idx="31">
                  <c:v>0.48594821649109265</c:v>
                </c:pt>
                <c:pt idx="32">
                  <c:v>0.49311715332719097</c:v>
                </c:pt>
                <c:pt idx="33">
                  <c:v>0.50011360866142374</c:v>
                </c:pt>
                <c:pt idx="34">
                  <c:v>0.50694631126200917</c:v>
                </c:pt>
                <c:pt idx="35">
                  <c:v>0.5136233061906389</c:v>
                </c:pt>
                <c:pt idx="36">
                  <c:v>0.52015202723989373</c:v>
                </c:pt>
                <c:pt idx="37">
                  <c:v>0.52653935976177124</c:v>
                </c:pt>
                <c:pt idx="38">
                  <c:v>0.53279169540617421</c:v>
                </c:pt>
                <c:pt idx="39">
                  <c:v>0.53891498001161964</c:v>
                </c:pt>
                <c:pt idx="40">
                  <c:v>0.54491475567048442</c:v>
                </c:pt>
                <c:pt idx="41">
                  <c:v>0.55079619781499001</c:v>
                </c:pt>
                <c:pt idx="42">
                  <c:v>0.55656414802818999</c:v>
                </c:pt>
                <c:pt idx="43">
                  <c:v>0.56222314316912303</c:v>
                </c:pt>
                <c:pt idx="44">
                  <c:v>0.56777744130740904</c:v>
                </c:pt>
                <c:pt idx="45">
                  <c:v>0.57323104488557153</c:v>
                </c:pt>
                <c:pt idx="46">
                  <c:v>0.57858772146388926</c:v>
                </c:pt>
                <c:pt idx="47">
                  <c:v>0.58385102234998865</c:v>
                </c:pt>
                <c:pt idx="48">
                  <c:v>0.58902429937161105</c:v>
                </c:pt>
                <c:pt idx="49">
                  <c:v>0.59411072001438325</c:v>
                </c:pt>
                <c:pt idx="50">
                  <c:v>0.59911328111568596</c:v>
                </c:pt>
                <c:pt idx="51">
                  <c:v>0.60403482127979868</c:v>
                </c:pt>
                <c:pt idx="52">
                  <c:v>0.60887803215756731</c:v>
                </c:pt>
                <c:pt idx="53">
                  <c:v>0.61364546871520875</c:v>
                </c:pt>
                <c:pt idx="54">
                  <c:v>0.61833955860098044</c:v>
                </c:pt>
                <c:pt idx="55">
                  <c:v>0.62296261070485681</c:v>
                </c:pt>
                <c:pt idx="56">
                  <c:v>0.62751682299469136</c:v>
                </c:pt>
                <c:pt idx="57">
                  <c:v>0.6320042897023046</c:v>
                </c:pt>
                <c:pt idx="58">
                  <c:v>0.6429438277823013</c:v>
                </c:pt>
                <c:pt idx="59">
                  <c:v>0.6535072652186863</c:v>
                </c:pt>
                <c:pt idx="60">
                  <c:v>0.66372037382834459</c:v>
                </c:pt>
                <c:pt idx="61">
                  <c:v>0.67360629703479336</c:v>
                </c:pt>
                <c:pt idx="62">
                  <c:v>0.68318590300192528</c:v>
                </c:pt>
                <c:pt idx="63">
                  <c:v>0.69247807939044859</c:v>
                </c:pt>
                <c:pt idx="64">
                  <c:v>0.70149998110198786</c:v>
                </c:pt>
                <c:pt idx="65">
                  <c:v>0.71026723984833695</c:v>
                </c:pt>
                <c:pt idx="66">
                  <c:v>0.71879414248385054</c:v>
                </c:pt>
                <c:pt idx="67">
                  <c:v>0.72709378359602261</c:v>
                </c:pt>
                <c:pt idx="68">
                  <c:v>0.7351781967422617</c:v>
                </c:pt>
                <c:pt idx="69">
                  <c:v>0.7430584678636637</c:v>
                </c:pt>
                <c:pt idx="70">
                  <c:v>0.75074483373710466</c:v>
                </c:pt>
                <c:pt idx="71">
                  <c:v>0.75824676779990563</c:v>
                </c:pt>
                <c:pt idx="72">
                  <c:v>0.76557305526322983</c:v>
                </c:pt>
                <c:pt idx="73">
                  <c:v>0.77273185909640307</c:v>
                </c:pt>
                <c:pt idx="74">
                  <c:v>0.77973077819578662</c:v>
                </c:pt>
                <c:pt idx="75">
                  <c:v>0.78657689883453219</c:v>
                </c:pt>
                <c:pt idx="76">
                  <c:v>0.79327684031267987</c:v>
                </c:pt>
                <c:pt idx="77">
                  <c:v>0.79983679558231158</c:v>
                </c:pt>
                <c:pt idx="78">
                  <c:v>0.80626256750337477</c:v>
                </c:pt>
                <c:pt idx="79">
                  <c:v>0.81255960128731386</c:v>
                </c:pt>
                <c:pt idx="80">
                  <c:v>0.8187330136038482</c:v>
                </c:pt>
                <c:pt idx="81">
                  <c:v>0.8247876187579527</c:v>
                </c:pt>
                <c:pt idx="82">
                  <c:v>0.830727952286897</c:v>
                </c:pt>
                <c:pt idx="83">
                  <c:v>0.83655829227904388</c:v>
                </c:pt>
                <c:pt idx="84">
                  <c:v>0.84228267867544415</c:v>
                </c:pt>
                <c:pt idx="85">
                  <c:v>0.84790493078077744</c:v>
                </c:pt>
                <c:pt idx="86">
                  <c:v>0.85342866318084931</c:v>
                </c:pt>
                <c:pt idx="87">
                  <c:v>0.8588573002388018</c:v>
                </c:pt>
                <c:pt idx="88">
                  <c:v>0.8641940893207376</c:v>
                </c:pt>
                <c:pt idx="89">
                  <c:v>0.86944211288302164</c:v>
                </c:pt>
                <c:pt idx="90">
                  <c:v>0.87460429953763086</c:v>
                </c:pt>
                <c:pt idx="91">
                  <c:v>0.87968343419819861</c:v>
                </c:pt>
                <c:pt idx="92">
                  <c:v>0.88468216739749206</c:v>
                </c:pt>
                <c:pt idx="93">
                  <c:v>0.8896030238567223</c:v>
                </c:pt>
                <c:pt idx="94">
                  <c:v>0.89444841037808098</c:v>
                </c:pt>
                <c:pt idx="95">
                  <c:v>0.89922062312402362</c:v>
                </c:pt>
                <c:pt idx="96">
                  <c:v>0.90392185433994143</c:v>
                </c:pt>
                <c:pt idx="97">
                  <c:v>0.90855419857080977</c:v>
                </c:pt>
                <c:pt idx="98">
                  <c:v>0.91311965841710174</c:v>
                </c:pt>
                <c:pt idx="99">
                  <c:v>0.91762014987056006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745-4650-A915-60804F101394}"/>
            </c:ext>
          </c:extLst>
        </c:ser>
        <c:ser>
          <c:idx val="9"/>
          <c:order val="3"/>
          <c:tx>
            <c:strRef>
              <c:f>'f1&amp;f2&amp;f3'!$O$1</c:f>
              <c:strCache>
                <c:ptCount val="1"/>
                <c:pt idx="0">
                  <c:v>fpmax(D/a)</c:v>
                </c:pt>
              </c:strCache>
            </c:strRef>
          </c:tx>
          <c:spPr>
            <a:ln w="38100">
              <a:solidFill>
                <a:schemeClr val="accent6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'f1&amp;f2&amp;f3'!$O$2:$O$101</c:f>
              <c:numCache>
                <c:formatCode>General</c:formatCode>
                <c:ptCount val="100"/>
                <c:pt idx="0">
                  <c:v>0.40330204608418863</c:v>
                </c:pt>
                <c:pt idx="1">
                  <c:v>0.40356351369769478</c:v>
                </c:pt>
                <c:pt idx="2">
                  <c:v>0.4061664446412393</c:v>
                </c:pt>
                <c:pt idx="3">
                  <c:v>0.42025191290930947</c:v>
                </c:pt>
                <c:pt idx="4">
                  <c:v>0.43374041102112409</c:v>
                </c:pt>
                <c:pt idx="5">
                  <c:v>0.44668048982828812</c:v>
                </c:pt>
                <c:pt idx="6">
                  <c:v>0.45911500802558419</c:v>
                </c:pt>
                <c:pt idx="7">
                  <c:v>0.47108198859220141</c:v>
                </c:pt>
                <c:pt idx="8">
                  <c:v>0.48261531998014001</c:v>
                </c:pt>
                <c:pt idx="9">
                  <c:v>0.49374533464397424</c:v>
                </c:pt>
                <c:pt idx="10">
                  <c:v>0.50449928979192915</c:v>
                </c:pt>
                <c:pt idx="11">
                  <c:v>0.51490176954252598</c:v>
                </c:pt>
                <c:pt idx="12">
                  <c:v>0.52497502341845459</c:v>
                </c:pt>
                <c:pt idx="13">
                  <c:v>0.53473925290108837</c:v>
                </c:pt>
                <c:pt idx="14">
                  <c:v>0.5442128553252209</c:v>
                </c:pt>
                <c:pt idx="15">
                  <c:v>0.55341263251517214</c:v>
                </c:pt>
                <c:pt idx="16">
                  <c:v>0.56235397010737487</c:v>
                </c:pt>
                <c:pt idx="17">
                  <c:v>0.57105099236693735</c:v>
                </c:pt>
                <c:pt idx="18">
                  <c:v>0.57951669641025416</c:v>
                </c:pt>
                <c:pt idx="19">
                  <c:v>0.58776306903598619</c:v>
                </c:pt>
                <c:pt idx="20">
                  <c:v>0.59580118880042088</c:v>
                </c:pt>
                <c:pt idx="21">
                  <c:v>0.60364131551856959</c:v>
                </c:pt>
                <c:pt idx="22">
                  <c:v>0.61129296900516483</c:v>
                </c:pt>
                <c:pt idx="23">
                  <c:v>0.6187649985715109</c:v>
                </c:pt>
                <c:pt idx="24">
                  <c:v>0.62606564455067859</c:v>
                </c:pt>
                <c:pt idx="25">
                  <c:v>0.63320259292374781</c:v>
                </c:pt>
                <c:pt idx="26">
                  <c:v>0.64018302395508719</c:v>
                </c:pt>
                <c:pt idx="27">
                  <c:v>0.64565920528548137</c:v>
                </c:pt>
                <c:pt idx="28">
                  <c:v>0.6470136556082251</c:v>
                </c:pt>
                <c:pt idx="29">
                  <c:v>0.65370078240037199</c:v>
                </c:pt>
                <c:pt idx="30">
                  <c:v>0.66025031025884662</c:v>
                </c:pt>
                <c:pt idx="31">
                  <c:v>0.66666778786314929</c:v>
                </c:pt>
                <c:pt idx="32">
                  <c:v>0.67295843488948759</c:v>
                </c:pt>
                <c:pt idx="33">
                  <c:v>0.6791271675180004</c:v>
                </c:pt>
                <c:pt idx="34">
                  <c:v>0.68517862151498177</c:v>
                </c:pt>
                <c:pt idx="35">
                  <c:v>0.69111717316160282</c:v>
                </c:pt>
                <c:pt idx="36">
                  <c:v>0.69694695826582398</c:v>
                </c:pt>
                <c:pt idx="37">
                  <c:v>0.70267188946437775</c:v>
                </c:pt>
                <c:pt idx="38">
                  <c:v>0.70829567199611687</c:v>
                </c:pt>
                <c:pt idx="39">
                  <c:v>0.71382181810598244</c:v>
                </c:pt>
                <c:pt idx="40">
                  <c:v>0.71925366021982373</c:v>
                </c:pt>
                <c:pt idx="41">
                  <c:v>0.72459436301382385</c:v>
                </c:pt>
                <c:pt idx="42">
                  <c:v>0.72984693448799287</c:v>
                </c:pt>
                <c:pt idx="43">
                  <c:v>0.73501423614074568</c:v>
                </c:pt>
                <c:pt idx="44">
                  <c:v>0.74009899233073406</c:v>
                </c:pt>
                <c:pt idx="45">
                  <c:v>0.74510379890261569</c:v>
                </c:pt>
                <c:pt idx="46">
                  <c:v>0.75003113114513242</c:v>
                </c:pt>
                <c:pt idx="47">
                  <c:v>0.75488335114257543</c:v>
                </c:pt>
                <c:pt idx="48">
                  <c:v>0.75966271457428947</c:v>
                </c:pt>
                <c:pt idx="49">
                  <c:v>0.76437137701121716</c:v>
                </c:pt>
                <c:pt idx="50">
                  <c:v>0.76901139975347221</c:v>
                </c:pt>
                <c:pt idx="51">
                  <c:v>0.77358475524851622</c:v>
                </c:pt>
                <c:pt idx="52">
                  <c:v>0.77809333212558385</c:v>
                </c:pt>
                <c:pt idx="53">
                  <c:v>0.7825389398785163</c:v>
                </c:pt>
                <c:pt idx="54">
                  <c:v>0.78692331322606401</c:v>
                </c:pt>
                <c:pt idx="55">
                  <c:v>0.79124811617595214</c:v>
                </c:pt>
                <c:pt idx="56">
                  <c:v>0.79551494581654081</c:v>
                </c:pt>
                <c:pt idx="57">
                  <c:v>0.79972533585769523</c:v>
                </c:pt>
                <c:pt idx="58">
                  <c:v>0.81001391899485586</c:v>
                </c:pt>
                <c:pt idx="59">
                  <c:v>0.81998033510755908</c:v>
                </c:pt>
                <c:pt idx="60">
                  <c:v>0.82964414917699625</c:v>
                </c:pt>
                <c:pt idx="61">
                  <c:v>0.83902319633014244</c:v>
                </c:pt>
                <c:pt idx="62">
                  <c:v>0.84813377994384054</c:v>
                </c:pt>
                <c:pt idx="63">
                  <c:v>0.85699084217765797</c:v>
                </c:pt>
                <c:pt idx="64">
                  <c:v>0.86560811141577321</c:v>
                </c:pt>
                <c:pt idx="65">
                  <c:v>0.87399823027113144</c:v>
                </c:pt>
                <c:pt idx="66">
                  <c:v>0.88217286714808285</c:v>
                </c:pt>
                <c:pt idx="67">
                  <c:v>0.89014281383436167</c:v>
                </c:pt>
                <c:pt idx="68">
                  <c:v>0.89791807117061972</c:v>
                </c:pt>
                <c:pt idx="69">
                  <c:v>0.90550792450372797</c:v>
                </c:pt>
                <c:pt idx="70">
                  <c:v>0.91292101035182383</c:v>
                </c:pt>
                <c:pt idx="71">
                  <c:v>0.92016537548150001</c:v>
                </c:pt>
                <c:pt idx="72">
                  <c:v>0.92724852941049807</c:v>
                </c:pt>
                <c:pt idx="73">
                  <c:v>0.93417749119480664</c:v>
                </c:pt>
                <c:pt idx="74">
                  <c:v>0.94095883123094126</c:v>
                </c:pt>
                <c:pt idx="75">
                  <c:v>0.94759870869744633</c:v>
                </c:pt>
                <c:pt idx="76">
                  <c:v>0.95410290517037633</c:v>
                </c:pt>
                <c:pt idx="77">
                  <c:v>0.96047685487253709</c:v>
                </c:pt>
                <c:pt idx="78">
                  <c:v>0.96672567195306869</c:v>
                </c:pt>
                <c:pt idx="79">
                  <c:v>0.9728541751404941</c:v>
                </c:pt>
                <c:pt idx="80">
                  <c:v>0.97886691006697324</c:v>
                </c:pt>
                <c:pt idx="81">
                  <c:v>0.98476816952285795</c:v>
                </c:pt>
                <c:pt idx="82">
                  <c:v>0.99056201186761861</c:v>
                </c:pt>
                <c:pt idx="83">
                  <c:v>0.99625227779492898</c:v>
                </c:pt>
                <c:pt idx="84">
                  <c:v>1.00184260562536</c:v>
                </c:pt>
                <c:pt idx="85">
                  <c:v>1.0073364452791895</c:v>
                </c:pt>
                <c:pt idx="86">
                  <c:v>1.0127370710637087</c:v>
                </c:pt>
                <c:pt idx="87">
                  <c:v>1.0180475933937114</c:v>
                </c:pt>
                <c:pt idx="88">
                  <c:v>1.0232709695502229</c:v>
                </c:pt>
                <c:pt idx="89">
                  <c:v>1.0284100135706404</c:v>
                </c:pt>
                <c:pt idx="90">
                  <c:v>1.0334674053531028</c:v>
                </c:pt>
                <c:pt idx="91">
                  <c:v>1.0384456990488304</c:v>
                </c:pt>
                <c:pt idx="92">
                  <c:v>1.0433473308082362</c:v>
                </c:pt>
                <c:pt idx="93">
                  <c:v>1.0481746259396101</c:v>
                </c:pt>
                <c:pt idx="94">
                  <c:v>1.0529298055330412</c:v>
                </c:pt>
                <c:pt idx="95">
                  <c:v>1.0576149925968075</c:v>
                </c:pt>
                <c:pt idx="96">
                  <c:v>1.0622322177486707</c:v>
                </c:pt>
                <c:pt idx="97">
                  <c:v>1.0667834245002599</c:v>
                </c:pt>
                <c:pt idx="98">
                  <c:v>1.0712704741689714</c:v>
                </c:pt>
                <c:pt idx="99">
                  <c:v>1.0756951504484464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745-4650-A915-60804F101394}"/>
            </c:ext>
          </c:extLst>
        </c:ser>
        <c:ser>
          <c:idx val="10"/>
          <c:order val="4"/>
          <c:tx>
            <c:strRef>
              <c:f>'f1&amp;f2&amp;f3'!$P$1</c:f>
              <c:strCache>
                <c:ptCount val="1"/>
                <c:pt idx="0">
                  <c:v>f7(D/a)</c:v>
                </c:pt>
              </c:strCache>
            </c:strRef>
          </c:tx>
          <c:spPr>
            <a:ln w="38100"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'f1&amp;f2&amp;f3'!$P$2:$P$101</c:f>
              <c:numCache>
                <c:formatCode>General</c:formatCode>
                <c:ptCount val="100"/>
                <c:pt idx="0">
                  <c:v>6.3655611887726508E-5</c:v>
                </c:pt>
                <c:pt idx="1">
                  <c:v>6.3598400015030124E-4</c:v>
                </c:pt>
                <c:pt idx="2">
                  <c:v>6.3033720407869968E-3</c:v>
                </c:pt>
                <c:pt idx="3">
                  <c:v>3.6073640921430845E-2</c:v>
                </c:pt>
                <c:pt idx="4">
                  <c:v>6.3296194214722615E-2</c:v>
                </c:pt>
                <c:pt idx="5">
                  <c:v>8.837292647760657E-2</c:v>
                </c:pt>
                <c:pt idx="6">
                  <c:v>0.11161754889275204</c:v>
                </c:pt>
                <c:pt idx="7">
                  <c:v>0.13327963903268578</c:v>
                </c:pt>
                <c:pt idx="8">
                  <c:v>0.15356101265803526</c:v>
                </c:pt>
                <c:pt idx="9">
                  <c:v>0.17262718328732582</c:v>
                </c:pt>
                <c:pt idx="10">
                  <c:v>0.19061557850424479</c:v>
                </c:pt>
                <c:pt idx="11">
                  <c:v>0.20764155572311385</c:v>
                </c:pt>
                <c:pt idx="12">
                  <c:v>0.22380288883401458</c:v>
                </c:pt>
                <c:pt idx="13">
                  <c:v>0.23918316966564812</c:v>
                </c:pt>
                <c:pt idx="14">
                  <c:v>0.25385442475265002</c:v>
                </c:pt>
                <c:pt idx="15">
                  <c:v>0.26787915508924687</c:v>
                </c:pt>
                <c:pt idx="16">
                  <c:v>0.28131194512399421</c:v>
                </c:pt>
                <c:pt idx="17">
                  <c:v>0.29420074574824723</c:v>
                </c:pt>
                <c:pt idx="18">
                  <c:v>0.30658790746547565</c:v>
                </c:pt>
                <c:pt idx="19">
                  <c:v>0.3185110199326821</c:v>
                </c:pt>
                <c:pt idx="20">
                  <c:v>0.33000359985097932</c:v>
                </c:pt>
                <c:pt idx="21">
                  <c:v>0.34109565893456228</c:v>
                </c:pt>
                <c:pt idx="22">
                  <c:v>0.35181417620258271</c:v>
                </c:pt>
                <c:pt idx="23">
                  <c:v>0.36218349330592797</c:v>
                </c:pt>
                <c:pt idx="24">
                  <c:v>0.37222564746581771</c:v>
                </c:pt>
                <c:pt idx="25">
                  <c:v>0.38196065347849528</c:v>
                </c:pt>
                <c:pt idx="26">
                  <c:v>0.3914067438595023</c:v>
                </c:pt>
                <c:pt idx="27">
                  <c:v>0.39876683791702838</c:v>
                </c:pt>
                <c:pt idx="28">
                  <c:v>0.40058057436950162</c:v>
                </c:pt>
                <c:pt idx="29">
                  <c:v>0.40949740074279489</c:v>
                </c:pt>
                <c:pt idx="30">
                  <c:v>0.41817123132876799</c:v>
                </c:pt>
                <c:pt idx="31">
                  <c:v>0.4266149594814671</c:v>
                </c:pt>
                <c:pt idx="32">
                  <c:v>0.43484047883845928</c:v>
                </c:pt>
                <c:pt idx="33">
                  <c:v>0.44285878407601909</c:v>
                </c:pt>
                <c:pt idx="34">
                  <c:v>0.45068005928253851</c:v>
                </c:pt>
                <c:pt idx="35">
                  <c:v>0.45831375573235739</c:v>
                </c:pt>
                <c:pt idx="36">
                  <c:v>0.46576866054993038</c:v>
                </c:pt>
                <c:pt idx="37">
                  <c:v>0.47305295751549614</c:v>
                </c:pt>
                <c:pt idx="38">
                  <c:v>0.48017428106741145</c:v>
                </c:pt>
                <c:pt idx="39">
                  <c:v>0.48713976439463508</c:v>
                </c:pt>
                <c:pt idx="40">
                  <c:v>0.49395608237887378</c:v>
                </c:pt>
                <c:pt idx="41">
                  <c:v>0.50062949003441071</c:v>
                </c:pt>
                <c:pt idx="42">
                  <c:v>0.50716585700046013</c:v>
                </c:pt>
                <c:pt idx="43">
                  <c:v>0.51357069856272597</c:v>
                </c:pt>
                <c:pt idx="44">
                  <c:v>0.51984920361500897</c:v>
                </c:pt>
                <c:pt idx="45">
                  <c:v>0.52600625991606331</c:v>
                </c:pt>
                <c:pt idx="46">
                  <c:v>0.53204647694971419</c:v>
                </c:pt>
                <c:pt idx="47">
                  <c:v>0.53797420665608542</c:v>
                </c:pt>
                <c:pt idx="48">
                  <c:v>0.54379356226750075</c:v>
                </c:pt>
                <c:pt idx="49">
                  <c:v>0.54950843545326544</c:v>
                </c:pt>
                <c:pt idx="50">
                  <c:v>0.55512251195231543</c:v>
                </c:pt>
                <c:pt idx="51">
                  <c:v>0.56063928585100531</c:v>
                </c:pt>
                <c:pt idx="52">
                  <c:v>0.56606207264454489</c:v>
                </c:pt>
                <c:pt idx="53">
                  <c:v>0.57139402120435412</c:v>
                </c:pt>
                <c:pt idx="54">
                  <c:v>0.57663812475949827</c:v>
                </c:pt>
                <c:pt idx="55">
                  <c:v>0.58179723098809644</c:v>
                </c:pt>
                <c:pt idx="56">
                  <c:v>0.58687405130388537</c:v>
                </c:pt>
                <c:pt idx="57">
                  <c:v>0.59187116941376039</c:v>
                </c:pt>
                <c:pt idx="58">
                  <c:v>0.60403116163363357</c:v>
                </c:pt>
                <c:pt idx="59">
                  <c:v>0.61574366346292075</c:v>
                </c:pt>
                <c:pt idx="60">
                  <c:v>0.62704044471220144</c:v>
                </c:pt>
                <c:pt idx="61">
                  <c:v>0.63795000758267639</c:v>
                </c:pt>
                <c:pt idx="62">
                  <c:v>0.64849801996168754</c:v>
                </c:pt>
                <c:pt idx="63">
                  <c:v>0.65870767919631779</c:v>
                </c:pt>
                <c:pt idx="64">
                  <c:v>0.66860001931560908</c:v>
                </c:pt>
                <c:pt idx="65">
                  <c:v>0.67819417193367137</c:v>
                </c:pt>
                <c:pt idx="66">
                  <c:v>0.68750758896906639</c:v>
                </c:pt>
                <c:pt idx="67">
                  <c:v>0.69655623369612385</c:v>
                </c:pt>
                <c:pt idx="68">
                  <c:v>0.70535474538250387</c:v>
                </c:pt>
                <c:pt idx="69">
                  <c:v>0.71391658177754469</c:v>
                </c:pt>
                <c:pt idx="70">
                  <c:v>0.72225414293366774</c:v>
                </c:pt>
                <c:pt idx="71">
                  <c:v>0.73037887922066291</c:v>
                </c:pt>
                <c:pt idx="72">
                  <c:v>0.73830138589422767</c:v>
                </c:pt>
                <c:pt idx="73">
                  <c:v>0.74603148617855397</c:v>
                </c:pt>
                <c:pt idx="74">
                  <c:v>0.75357830449739294</c:v>
                </c:pt>
                <c:pt idx="75">
                  <c:v>0.76095033122295608</c:v>
                </c:pt>
                <c:pt idx="76">
                  <c:v>0.76815548009497348</c:v>
                </c:pt>
                <c:pt idx="77">
                  <c:v>0.77520113928362178</c:v>
                </c:pt>
                <c:pt idx="78">
                  <c:v>0.782094216922397</c:v>
                </c:pt>
                <c:pt idx="79">
                  <c:v>0.78884118181439822</c:v>
                </c:pt>
                <c:pt idx="80">
                  <c:v>0.79544809991325305</c:v>
                </c:pt>
                <c:pt idx="81">
                  <c:v>0.80192066709431697</c:v>
                </c:pt>
                <c:pt idx="82">
                  <c:v>0.80826423865982322</c:v>
                </c:pt>
                <c:pt idx="83">
                  <c:v>0.81448385596096529</c:v>
                </c:pt>
                <c:pt idx="84">
                  <c:v>0.82058427046850324</c:v>
                </c:pt>
                <c:pt idx="85">
                  <c:v>0.82656996557982154</c:v>
                </c:pt>
                <c:pt idx="86">
                  <c:v>0.83244517641316496</c:v>
                </c:pt>
                <c:pt idx="87">
                  <c:v>0.83821390780795813</c:v>
                </c:pt>
                <c:pt idx="88">
                  <c:v>0.84387995072283939</c:v>
                </c:pt>
                <c:pt idx="89">
                  <c:v>0.84944689719956668</c:v>
                </c:pt>
                <c:pt idx="90">
                  <c:v>0.85491815404072546</c:v>
                </c:pt>
                <c:pt idx="91">
                  <c:v>0.86029695533166162</c:v>
                </c:pt>
                <c:pt idx="92">
                  <c:v>0.86558637392189119</c:v>
                </c:pt>
                <c:pt idx="93">
                  <c:v>0.87078933196804797</c:v>
                </c:pt>
                <c:pt idx="94">
                  <c:v>0.87590861062894287</c:v>
                </c:pt>
                <c:pt idx="95">
                  <c:v>0.88094685899326242</c:v>
                </c:pt>
                <c:pt idx="96">
                  <c:v>0.88590660231166318</c:v>
                </c:pt>
                <c:pt idx="97">
                  <c:v>0.89079024959729558</c:v>
                </c:pt>
                <c:pt idx="98">
                  <c:v>0.89560010065203177</c:v>
                </c:pt>
                <c:pt idx="99">
                  <c:v>0.90033835256969064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745-4650-A915-60804F101394}"/>
            </c:ext>
          </c:extLst>
        </c:ser>
        <c:ser>
          <c:idx val="4"/>
          <c:order val="5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745-4650-A915-60804F101394}"/>
            </c:ext>
          </c:extLst>
        </c:ser>
        <c:ser>
          <c:idx val="1"/>
          <c:order val="6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745-4650-A915-60804F10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Function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  <c:spPr>
        <a:solidFill>
          <a:schemeClr val="accent3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66590721408692688"/>
          <c:y val="0.44107532013043826"/>
          <c:w val="0.27142971381970921"/>
          <c:h val="0.41942946525623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'f1&amp;f2&amp;f3'!$Q$1</c:f>
              <c:strCache>
                <c:ptCount val="1"/>
                <c:pt idx="0">
                  <c:v>f3'(a,D)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'f1&amp;f2&amp;f3'!$Q$2:$Q$101</c:f>
              <c:numCache>
                <c:formatCode>General</c:formatCode>
                <c:ptCount val="100"/>
                <c:pt idx="0">
                  <c:v>6.1790447731552983E-2</c:v>
                </c:pt>
                <c:pt idx="1">
                  <c:v>6.9940239058963877E-2</c:v>
                </c:pt>
                <c:pt idx="2">
                  <c:v>9.5944377236358874E-2</c:v>
                </c:pt>
                <c:pt idx="3">
                  <c:v>0.15189988613373573</c:v>
                </c:pt>
                <c:pt idx="4">
                  <c:v>0.18563915539917136</c:v>
                </c:pt>
                <c:pt idx="5">
                  <c:v>0.21223004106431478</c:v>
                </c:pt>
                <c:pt idx="6">
                  <c:v>0.23483675520452291</c:v>
                </c:pt>
                <c:pt idx="7">
                  <c:v>0.25479230189139745</c:v>
                </c:pt>
                <c:pt idx="8">
                  <c:v>0.27281117299791796</c:v>
                </c:pt>
                <c:pt idx="9">
                  <c:v>0.28933060896213536</c:v>
                </c:pt>
                <c:pt idx="10">
                  <c:v>0.30464200568471994</c:v>
                </c:pt>
                <c:pt idx="11">
                  <c:v>0.31895153808928134</c:v>
                </c:pt>
                <c:pt idx="12">
                  <c:v>0.33241170892837052</c:v>
                </c:pt>
                <c:pt idx="13">
                  <c:v>0.34513925795064504</c:v>
                </c:pt>
                <c:pt idx="14">
                  <c:v>0.35722602220562016</c:v>
                </c:pt>
                <c:pt idx="15">
                  <c:v>0.36874587343075899</c:v>
                </c:pt>
                <c:pt idx="16">
                  <c:v>0.37975934011753848</c:v>
                </c:pt>
                <c:pt idx="17">
                  <c:v>0.39031679612083015</c:v>
                </c:pt>
                <c:pt idx="18">
                  <c:v>0.40046072579687925</c:v>
                </c:pt>
                <c:pt idx="19">
                  <c:v>0.41022737388566172</c:v>
                </c:pt>
                <c:pt idx="20">
                  <c:v>0.4196479735085506</c:v>
                </c:pt>
                <c:pt idx="21">
                  <c:v>0.42874967756372118</c:v>
                </c:pt>
                <c:pt idx="22">
                  <c:v>0.43755627698935207</c:v>
                </c:pt>
                <c:pt idx="23">
                  <c:v>0.4460887628889259</c:v>
                </c:pt>
                <c:pt idx="24">
                  <c:v>0.45436577228996583</c:v>
                </c:pt>
                <c:pt idx="25">
                  <c:v>0.46240394583227079</c:v>
                </c:pt>
                <c:pt idx="26">
                  <c:v>0.47021821787070034</c:v>
                </c:pt>
                <c:pt idx="27">
                  <c:v>0.47631751949367956</c:v>
                </c:pt>
                <c:pt idx="28">
                  <c:v>0.47782205405748018</c:v>
                </c:pt>
                <c:pt idx="29">
                  <c:v>0.4852276476420106</c:v>
                </c:pt>
                <c:pt idx="30">
                  <c:v>0.49244608298095888</c:v>
                </c:pt>
                <c:pt idx="31">
                  <c:v>0.49948747275358518</c:v>
                </c:pt>
                <c:pt idx="32">
                  <c:v>0.50636107390395846</c:v>
                </c:pt>
                <c:pt idx="33">
                  <c:v>0.51307538623193971</c:v>
                </c:pt>
                <c:pt idx="34">
                  <c:v>0.51963823672457521</c:v>
                </c:pt>
                <c:pt idx="35">
                  <c:v>0.52605685208622099</c:v>
                </c:pt>
                <c:pt idx="36">
                  <c:v>0.53233792143793068</c:v>
                </c:pt>
                <c:pt idx="37">
                  <c:v>0.53848765077752836</c:v>
                </c:pt>
                <c:pt idx="38">
                  <c:v>0.54451181049465902</c:v>
                </c:pt>
                <c:pt idx="39">
                  <c:v>0.55041577700040079</c:v>
                </c:pt>
                <c:pt idx="40">
                  <c:v>0.55620456934423956</c:v>
                </c:pt>
                <c:pt idx="41">
                  <c:v>0.56188288154153365</c:v>
                </c:pt>
                <c:pt idx="42">
                  <c:v>0.5674551112138746</c:v>
                </c:pt>
                <c:pt idx="43">
                  <c:v>0.57292538504677659</c:v>
                </c:pt>
                <c:pt idx="44">
                  <c:v>0.57829758148915689</c:v>
                </c:pt>
                <c:pt idx="45">
                  <c:v>0.58357535105342551</c:v>
                </c:pt>
                <c:pt idx="46">
                  <c:v>0.58876213452084192</c:v>
                </c:pt>
                <c:pt idx="47">
                  <c:v>0.59386117931189641</c:v>
                </c:pt>
                <c:pt idx="48">
                  <c:v>0.59887555424405192</c:v>
                </c:pt>
                <c:pt idx="49">
                  <c:v>0.60380816286788719</c:v>
                </c:pt>
                <c:pt idx="50">
                  <c:v>0.60866175554636537</c:v>
                </c:pt>
                <c:pt idx="51">
                  <c:v>0.61343894041975555</c:v>
                </c:pt>
                <c:pt idx="52">
                  <c:v>0.61814219337993148</c:v>
                </c:pt>
                <c:pt idx="53">
                  <c:v>0.62277386716178063</c:v>
                </c:pt>
                <c:pt idx="54">
                  <c:v>0.62733619964581633</c:v>
                </c:pt>
                <c:pt idx="55">
                  <c:v>0.63183132145440912</c:v>
                </c:pt>
                <c:pt idx="56">
                  <c:v>0.63626126291401586</c:v>
                </c:pt>
                <c:pt idx="57">
                  <c:v>0.64062796044714998</c:v>
                </c:pt>
                <c:pt idx="58">
                  <c:v>0.65127994013748802</c:v>
                </c:pt>
                <c:pt idx="59">
                  <c:v>0.6615746939070708</c:v>
                </c:pt>
                <c:pt idx="60">
                  <c:v>0.67153616574986796</c:v>
                </c:pt>
                <c:pt idx="61">
                  <c:v>0.68118590321768524</c:v>
                </c:pt>
                <c:pt idx="62">
                  <c:v>0.69054337442274061</c:v>
                </c:pt>
                <c:pt idx="63">
                  <c:v>0.69962623328987184</c:v>
                </c:pt>
                <c:pt idx="64">
                  <c:v>0.70845054303295441</c:v>
                </c:pt>
                <c:pt idx="65">
                  <c:v>0.71703096562931257</c:v>
                </c:pt>
                <c:pt idx="66">
                  <c:v>0.72538092340851268</c:v>
                </c:pt>
                <c:pt idx="67">
                  <c:v>0.73351273761034474</c:v>
                </c:pt>
                <c:pt idx="68">
                  <c:v>0.74143774779696014</c:v>
                </c:pt>
                <c:pt idx="69">
                  <c:v>0.74916641525166872</c:v>
                </c:pt>
                <c:pt idx="70">
                  <c:v>0.75670841290808422</c:v>
                </c:pt>
                <c:pt idx="71">
                  <c:v>0.76407270388884985</c:v>
                </c:pt>
                <c:pt idx="72">
                  <c:v>0.77126761036406177</c:v>
                </c:pt>
                <c:pt idx="73">
                  <c:v>0.77830087414410565</c:v>
                </c:pt>
                <c:pt idx="74">
                  <c:v>0.7851797101836544</c:v>
                </c:pt>
                <c:pt idx="75">
                  <c:v>0.7919108539806704</c:v>
                </c:pt>
                <c:pt idx="76">
                  <c:v>0.7985006036969895</c:v>
                </c:pt>
                <c:pt idx="77">
                  <c:v>0.80495485769811082</c:v>
                </c:pt>
                <c:pt idx="78">
                  <c:v>0.81127914810356427</c:v>
                </c:pt>
                <c:pt idx="79">
                  <c:v>0.81747867085120507</c:v>
                </c:pt>
                <c:pt idx="80">
                  <c:v>0.82355831270556479</c:v>
                </c:pt>
                <c:pt idx="81">
                  <c:v>0.8295226755791677</c:v>
                </c:pt>
                <c:pt idx="82">
                  <c:v>0.83537609848435257</c:v>
                </c:pt>
                <c:pt idx="83">
                  <c:v>0.84112267738984037</c:v>
                </c:pt>
                <c:pt idx="84">
                  <c:v>0.84676628321965552</c:v>
                </c:pt>
                <c:pt idx="85">
                  <c:v>0.8523105782009105</c:v>
                </c:pt>
                <c:pt idx="86">
                  <c:v>0.85775903074045712</c:v>
                </c:pt>
                <c:pt idx="87">
                  <c:v>0.86311492898775122</c:v>
                </c:pt>
                <c:pt idx="88">
                  <c:v>0.86838139322184205</c:v>
                </c:pt>
                <c:pt idx="89">
                  <c:v>0.87356138718367859</c:v>
                </c:pt>
                <c:pt idx="90">
                  <c:v>0.87865772846049395</c:v>
                </c:pt>
                <c:pt idx="91">
                  <c:v>0.88367309801654692</c:v>
                </c:pt>
                <c:pt idx="92">
                  <c:v>0.88861004895366325</c:v>
                </c:pt>
                <c:pt idx="93">
                  <c:v>0.89347101457559464</c:v>
                </c:pt>
                <c:pt idx="94">
                  <c:v>0.89825831582199245</c:v>
                </c:pt>
                <c:pt idx="95">
                  <c:v>0.90297416813060727</c:v>
                </c:pt>
                <c:pt idx="96">
                  <c:v>0.90762068778002403</c:v>
                </c:pt>
                <c:pt idx="97">
                  <c:v>0.91219989775970911</c:v>
                </c:pt>
                <c:pt idx="98">
                  <c:v>0.91671373320928073</c:v>
                </c:pt>
                <c:pt idx="99">
                  <c:v>0.92116404646461325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92-4BD2-BC95-516B759ACBCA}"/>
            </c:ext>
          </c:extLst>
        </c:ser>
        <c:ser>
          <c:idx val="5"/>
          <c:order val="1"/>
          <c:tx>
            <c:strRef>
              <c:f>実測によるｆの計算!$R$27</c:f>
              <c:strCache>
                <c:ptCount val="1"/>
                <c:pt idx="0">
                  <c:v>ZのfZiΦ8Solid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実測によるｆの計算!$R$28:$R$36</c:f>
              <c:numCache>
                <c:formatCode>0.0000_);[Red]\(0.0000\)</c:formatCode>
                <c:ptCount val="9"/>
                <c:pt idx="0">
                  <c:v>9.8334885043752235E-2</c:v>
                </c:pt>
                <c:pt idx="1">
                  <c:v>0.13535866693419238</c:v>
                </c:pt>
                <c:pt idx="2">
                  <c:v>0.21481781102736267</c:v>
                </c:pt>
                <c:pt idx="3">
                  <c:v>0.26110155608968472</c:v>
                </c:pt>
                <c:pt idx="4">
                  <c:v>0.32373918911027433</c:v>
                </c:pt>
                <c:pt idx="5">
                  <c:v>0.36723055818276235</c:v>
                </c:pt>
                <c:pt idx="6">
                  <c:v>0.3900243057895601</c:v>
                </c:pt>
                <c:pt idx="7">
                  <c:v>0.43904421803947374</c:v>
                </c:pt>
                <c:pt idx="8">
                  <c:v>0.65713997426047621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92-4BD2-BC95-516B759ACBCA}"/>
            </c:ext>
          </c:extLst>
        </c:ser>
        <c:ser>
          <c:idx val="2"/>
          <c:order val="2"/>
          <c:tx>
            <c:strRef>
              <c:f>実測によるｆの計算!$R$11</c:f>
              <c:strCache>
                <c:ptCount val="1"/>
                <c:pt idx="0">
                  <c:v>ZのfZi
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実測によるｆの計算!$R$12:$R$26</c:f>
              <c:numCache>
                <c:formatCode>0.0000_);[Red]\(0.0000\)</c:formatCode>
                <c:ptCount val="15"/>
                <c:pt idx="0">
                  <c:v>8.7566449106908903E-2</c:v>
                </c:pt>
                <c:pt idx="1">
                  <c:v>9.3311280475753586E-2</c:v>
                </c:pt>
                <c:pt idx="2">
                  <c:v>0.11766960049674047</c:v>
                </c:pt>
                <c:pt idx="3">
                  <c:v>0.17984745485961656</c:v>
                </c:pt>
                <c:pt idx="4">
                  <c:v>0.17119851699143449</c:v>
                </c:pt>
                <c:pt idx="5">
                  <c:v>0.20551119152113359</c:v>
                </c:pt>
                <c:pt idx="6">
                  <c:v>0.21424324326776278</c:v>
                </c:pt>
                <c:pt idx="7">
                  <c:v>0.24446894777418041</c:v>
                </c:pt>
                <c:pt idx="8">
                  <c:v>0.2913153260291636</c:v>
                </c:pt>
                <c:pt idx="9">
                  <c:v>0.3477350939418129</c:v>
                </c:pt>
                <c:pt idx="10">
                  <c:v>0.42274144868544955</c:v>
                </c:pt>
                <c:pt idx="11">
                  <c:v>0.42826146505253015</c:v>
                </c:pt>
                <c:pt idx="12">
                  <c:v>0.47017069179607768</c:v>
                </c:pt>
                <c:pt idx="13">
                  <c:v>0.555462832161293</c:v>
                </c:pt>
                <c:pt idx="14">
                  <c:v>0.76672325986161227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92-4BD2-BC95-516B759AC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D/a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fi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58092738407699"/>
          <c:y val="5.0925925925925923E-2"/>
          <c:w val="0.82071062992125976"/>
          <c:h val="0.732183945756780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'f1&amp;f2&amp;f3'!$Q$1</c:f>
              <c:strCache>
                <c:ptCount val="1"/>
                <c:pt idx="0">
                  <c:v>f3'(a,D)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'f1&amp;f2&amp;f3'!$K$2:$K$101</c:f>
              <c:numCache>
                <c:formatCode>General</c:formatCode>
                <c:ptCount val="100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</c:numCache>
            </c:numRef>
          </c:xVal>
          <c:yVal>
            <c:numRef>
              <c:f>'f1&amp;f2&amp;f3'!$Q$2:$Q$101</c:f>
              <c:numCache>
                <c:formatCode>General</c:formatCode>
                <c:ptCount val="100"/>
                <c:pt idx="0">
                  <c:v>6.1790447731552983E-2</c:v>
                </c:pt>
                <c:pt idx="1">
                  <c:v>6.9940239058963877E-2</c:v>
                </c:pt>
                <c:pt idx="2">
                  <c:v>9.5944377236358874E-2</c:v>
                </c:pt>
                <c:pt idx="3">
                  <c:v>0.15189988613373573</c:v>
                </c:pt>
                <c:pt idx="4">
                  <c:v>0.18563915539917136</c:v>
                </c:pt>
                <c:pt idx="5">
                  <c:v>0.21223004106431478</c:v>
                </c:pt>
                <c:pt idx="6">
                  <c:v>0.23483675520452291</c:v>
                </c:pt>
                <c:pt idx="7">
                  <c:v>0.25479230189139745</c:v>
                </c:pt>
                <c:pt idx="8">
                  <c:v>0.27281117299791796</c:v>
                </c:pt>
                <c:pt idx="9">
                  <c:v>0.28933060896213536</c:v>
                </c:pt>
                <c:pt idx="10">
                  <c:v>0.30464200568471994</c:v>
                </c:pt>
                <c:pt idx="11">
                  <c:v>0.31895153808928134</c:v>
                </c:pt>
                <c:pt idx="12">
                  <c:v>0.33241170892837052</c:v>
                </c:pt>
                <c:pt idx="13">
                  <c:v>0.34513925795064504</c:v>
                </c:pt>
                <c:pt idx="14">
                  <c:v>0.35722602220562016</c:v>
                </c:pt>
                <c:pt idx="15">
                  <c:v>0.36874587343075899</c:v>
                </c:pt>
                <c:pt idx="16">
                  <c:v>0.37975934011753848</c:v>
                </c:pt>
                <c:pt idx="17">
                  <c:v>0.39031679612083015</c:v>
                </c:pt>
                <c:pt idx="18">
                  <c:v>0.40046072579687925</c:v>
                </c:pt>
                <c:pt idx="19">
                  <c:v>0.41022737388566172</c:v>
                </c:pt>
                <c:pt idx="20">
                  <c:v>0.4196479735085506</c:v>
                </c:pt>
                <c:pt idx="21">
                  <c:v>0.42874967756372118</c:v>
                </c:pt>
                <c:pt idx="22">
                  <c:v>0.43755627698935207</c:v>
                </c:pt>
                <c:pt idx="23">
                  <c:v>0.4460887628889259</c:v>
                </c:pt>
                <c:pt idx="24">
                  <c:v>0.45436577228996583</c:v>
                </c:pt>
                <c:pt idx="25">
                  <c:v>0.46240394583227079</c:v>
                </c:pt>
                <c:pt idx="26">
                  <c:v>0.47021821787070034</c:v>
                </c:pt>
                <c:pt idx="27">
                  <c:v>0.47631751949367956</c:v>
                </c:pt>
                <c:pt idx="28">
                  <c:v>0.47782205405748018</c:v>
                </c:pt>
                <c:pt idx="29">
                  <c:v>0.4852276476420106</c:v>
                </c:pt>
                <c:pt idx="30">
                  <c:v>0.49244608298095888</c:v>
                </c:pt>
                <c:pt idx="31">
                  <c:v>0.49948747275358518</c:v>
                </c:pt>
                <c:pt idx="32">
                  <c:v>0.50636107390395846</c:v>
                </c:pt>
                <c:pt idx="33">
                  <c:v>0.51307538623193971</c:v>
                </c:pt>
                <c:pt idx="34">
                  <c:v>0.51963823672457521</c:v>
                </c:pt>
                <c:pt idx="35">
                  <c:v>0.52605685208622099</c:v>
                </c:pt>
                <c:pt idx="36">
                  <c:v>0.53233792143793068</c:v>
                </c:pt>
                <c:pt idx="37">
                  <c:v>0.53848765077752836</c:v>
                </c:pt>
                <c:pt idx="38">
                  <c:v>0.54451181049465902</c:v>
                </c:pt>
                <c:pt idx="39">
                  <c:v>0.55041577700040079</c:v>
                </c:pt>
                <c:pt idx="40">
                  <c:v>0.55620456934423956</c:v>
                </c:pt>
                <c:pt idx="41">
                  <c:v>0.56188288154153365</c:v>
                </c:pt>
                <c:pt idx="42">
                  <c:v>0.5674551112138746</c:v>
                </c:pt>
                <c:pt idx="43">
                  <c:v>0.57292538504677659</c:v>
                </c:pt>
                <c:pt idx="44">
                  <c:v>0.57829758148915689</c:v>
                </c:pt>
                <c:pt idx="45">
                  <c:v>0.58357535105342551</c:v>
                </c:pt>
                <c:pt idx="46">
                  <c:v>0.58876213452084192</c:v>
                </c:pt>
                <c:pt idx="47">
                  <c:v>0.59386117931189641</c:v>
                </c:pt>
                <c:pt idx="48">
                  <c:v>0.59887555424405192</c:v>
                </c:pt>
                <c:pt idx="49">
                  <c:v>0.60380816286788719</c:v>
                </c:pt>
                <c:pt idx="50">
                  <c:v>0.60866175554636537</c:v>
                </c:pt>
                <c:pt idx="51">
                  <c:v>0.61343894041975555</c:v>
                </c:pt>
                <c:pt idx="52">
                  <c:v>0.61814219337993148</c:v>
                </c:pt>
                <c:pt idx="53">
                  <c:v>0.62277386716178063</c:v>
                </c:pt>
                <c:pt idx="54">
                  <c:v>0.62733619964581633</c:v>
                </c:pt>
                <c:pt idx="55">
                  <c:v>0.63183132145440912</c:v>
                </c:pt>
                <c:pt idx="56">
                  <c:v>0.63626126291401586</c:v>
                </c:pt>
                <c:pt idx="57">
                  <c:v>0.64062796044714998</c:v>
                </c:pt>
                <c:pt idx="58">
                  <c:v>0.65127994013748802</c:v>
                </c:pt>
                <c:pt idx="59">
                  <c:v>0.6615746939070708</c:v>
                </c:pt>
                <c:pt idx="60">
                  <c:v>0.67153616574986796</c:v>
                </c:pt>
                <c:pt idx="61">
                  <c:v>0.68118590321768524</c:v>
                </c:pt>
                <c:pt idx="62">
                  <c:v>0.69054337442274061</c:v>
                </c:pt>
                <c:pt idx="63">
                  <c:v>0.69962623328987184</c:v>
                </c:pt>
                <c:pt idx="64">
                  <c:v>0.70845054303295441</c:v>
                </c:pt>
                <c:pt idx="65">
                  <c:v>0.71703096562931257</c:v>
                </c:pt>
                <c:pt idx="66">
                  <c:v>0.72538092340851268</c:v>
                </c:pt>
                <c:pt idx="67">
                  <c:v>0.73351273761034474</c:v>
                </c:pt>
                <c:pt idx="68">
                  <c:v>0.74143774779696014</c:v>
                </c:pt>
                <c:pt idx="69">
                  <c:v>0.74916641525166872</c:v>
                </c:pt>
                <c:pt idx="70">
                  <c:v>0.75670841290808422</c:v>
                </c:pt>
                <c:pt idx="71">
                  <c:v>0.76407270388884985</c:v>
                </c:pt>
                <c:pt idx="72">
                  <c:v>0.77126761036406177</c:v>
                </c:pt>
                <c:pt idx="73">
                  <c:v>0.77830087414410565</c:v>
                </c:pt>
                <c:pt idx="74">
                  <c:v>0.7851797101836544</c:v>
                </c:pt>
                <c:pt idx="75">
                  <c:v>0.7919108539806704</c:v>
                </c:pt>
                <c:pt idx="76">
                  <c:v>0.7985006036969895</c:v>
                </c:pt>
                <c:pt idx="77">
                  <c:v>0.80495485769811082</c:v>
                </c:pt>
                <c:pt idx="78">
                  <c:v>0.81127914810356427</c:v>
                </c:pt>
                <c:pt idx="79">
                  <c:v>0.81747867085120507</c:v>
                </c:pt>
                <c:pt idx="80">
                  <c:v>0.82355831270556479</c:v>
                </c:pt>
                <c:pt idx="81">
                  <c:v>0.8295226755791677</c:v>
                </c:pt>
                <c:pt idx="82">
                  <c:v>0.83537609848435257</c:v>
                </c:pt>
                <c:pt idx="83">
                  <c:v>0.84112267738984037</c:v>
                </c:pt>
                <c:pt idx="84">
                  <c:v>0.84676628321965552</c:v>
                </c:pt>
                <c:pt idx="85">
                  <c:v>0.8523105782009105</c:v>
                </c:pt>
                <c:pt idx="86">
                  <c:v>0.85775903074045712</c:v>
                </c:pt>
                <c:pt idx="87">
                  <c:v>0.86311492898775122</c:v>
                </c:pt>
                <c:pt idx="88">
                  <c:v>0.86838139322184205</c:v>
                </c:pt>
                <c:pt idx="89">
                  <c:v>0.87356138718367859</c:v>
                </c:pt>
                <c:pt idx="90">
                  <c:v>0.87865772846049395</c:v>
                </c:pt>
                <c:pt idx="91">
                  <c:v>0.88367309801654692</c:v>
                </c:pt>
                <c:pt idx="92">
                  <c:v>0.88861004895366325</c:v>
                </c:pt>
                <c:pt idx="93">
                  <c:v>0.89347101457559464</c:v>
                </c:pt>
                <c:pt idx="94">
                  <c:v>0.89825831582199245</c:v>
                </c:pt>
                <c:pt idx="95">
                  <c:v>0.90297416813060727</c:v>
                </c:pt>
                <c:pt idx="96">
                  <c:v>0.90762068778002403</c:v>
                </c:pt>
                <c:pt idx="97">
                  <c:v>0.91219989775970911</c:v>
                </c:pt>
                <c:pt idx="98">
                  <c:v>0.91671373320928073</c:v>
                </c:pt>
                <c:pt idx="99">
                  <c:v>0.92116404646461325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92-4BD2-BC95-516B759ACBCA}"/>
            </c:ext>
          </c:extLst>
        </c:ser>
        <c:ser>
          <c:idx val="5"/>
          <c:order val="1"/>
          <c:tx>
            <c:strRef>
              <c:f>実測によるｆの計算!$R$27</c:f>
              <c:strCache>
                <c:ptCount val="1"/>
                <c:pt idx="0">
                  <c:v>ZのfZiΦ8Solid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実測によるｆの計算!$R$28:$R$36</c:f>
              <c:numCache>
                <c:formatCode>0.0000_);[Red]\(0.0000\)</c:formatCode>
                <c:ptCount val="9"/>
                <c:pt idx="0">
                  <c:v>9.8334885043752235E-2</c:v>
                </c:pt>
                <c:pt idx="1">
                  <c:v>0.13535866693419238</c:v>
                </c:pt>
                <c:pt idx="2">
                  <c:v>0.21481781102736267</c:v>
                </c:pt>
                <c:pt idx="3">
                  <c:v>0.26110155608968472</c:v>
                </c:pt>
                <c:pt idx="4">
                  <c:v>0.32373918911027433</c:v>
                </c:pt>
                <c:pt idx="5">
                  <c:v>0.36723055818276235</c:v>
                </c:pt>
                <c:pt idx="6">
                  <c:v>0.3900243057895601</c:v>
                </c:pt>
                <c:pt idx="7">
                  <c:v>0.43904421803947374</c:v>
                </c:pt>
                <c:pt idx="8">
                  <c:v>0.65713997426047621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92-4BD2-BC95-516B759ACBCA}"/>
            </c:ext>
          </c:extLst>
        </c:ser>
        <c:ser>
          <c:idx val="2"/>
          <c:order val="2"/>
          <c:tx>
            <c:strRef>
              <c:f>実測によるｆの計算!$R$11</c:f>
              <c:strCache>
                <c:ptCount val="1"/>
                <c:pt idx="0">
                  <c:v>ZのfZi
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実測によるｆの計算!$R$12:$R$26</c:f>
              <c:numCache>
                <c:formatCode>0.0000_);[Red]\(0.0000\)</c:formatCode>
                <c:ptCount val="15"/>
                <c:pt idx="0">
                  <c:v>8.7566449106908903E-2</c:v>
                </c:pt>
                <c:pt idx="1">
                  <c:v>9.3311280475753586E-2</c:v>
                </c:pt>
                <c:pt idx="2">
                  <c:v>0.11766960049674047</c:v>
                </c:pt>
                <c:pt idx="3">
                  <c:v>0.17984745485961656</c:v>
                </c:pt>
                <c:pt idx="4">
                  <c:v>0.17119851699143449</c:v>
                </c:pt>
                <c:pt idx="5">
                  <c:v>0.20551119152113359</c:v>
                </c:pt>
                <c:pt idx="6">
                  <c:v>0.21424324326776278</c:v>
                </c:pt>
                <c:pt idx="7">
                  <c:v>0.24446894777418041</c:v>
                </c:pt>
                <c:pt idx="8">
                  <c:v>0.2913153260291636</c:v>
                </c:pt>
                <c:pt idx="9">
                  <c:v>0.3477350939418129</c:v>
                </c:pt>
                <c:pt idx="10">
                  <c:v>0.42274144868544955</c:v>
                </c:pt>
                <c:pt idx="11">
                  <c:v>0.42826146505253015</c:v>
                </c:pt>
                <c:pt idx="12">
                  <c:v>0.47017069179607768</c:v>
                </c:pt>
                <c:pt idx="13">
                  <c:v>0.555462832161293</c:v>
                </c:pt>
                <c:pt idx="14">
                  <c:v>0.76672325986161227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92-4BD2-BC95-516B759AC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ax val="8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ja-JP" sz="1200"/>
                  <a:t>D/a</a:t>
                </a:r>
                <a:endParaRPr lang="ja-JP" altLang="en-US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0.7000000000000000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ja-JP" sz="1200"/>
                  <a:t>Value of Function</a:t>
                </a:r>
                <a:endParaRPr lang="ja-JP" altLang="en-US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</c:plotArea>
    <c:legend>
      <c:legendPos val="r"/>
      <c:layout>
        <c:manualLayout>
          <c:xMode val="edge"/>
          <c:yMode val="edge"/>
          <c:x val="0.68229155730533686"/>
          <c:y val="0.49392279090113733"/>
          <c:w val="0.22604177602799649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'f1&amp;f2&amp;f3'!$L$1</c:f>
              <c:strCache>
                <c:ptCount val="1"/>
                <c:pt idx="0">
                  <c:v>f1(D/a)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'f1&amp;f2&amp;f3'!$K$2:$K$104</c:f>
              <c:numCache>
                <c:formatCode>General</c:formatCode>
                <c:ptCount val="103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  <c:pt idx="100">
                  <c:v>26</c:v>
                </c:pt>
                <c:pt idx="101">
                  <c:v>36</c:v>
                </c:pt>
                <c:pt idx="102">
                  <c:v>42</c:v>
                </c:pt>
              </c:numCache>
            </c:numRef>
          </c:xVal>
          <c:yVal>
            <c:numRef>
              <c:f>'f1&amp;f2&amp;f3'!$L$2:$L$104</c:f>
              <c:numCache>
                <c:formatCode>General</c:formatCode>
                <c:ptCount val="103"/>
                <c:pt idx="0">
                  <c:v>0.22066742954982663</c:v>
                </c:pt>
                <c:pt idx="1">
                  <c:v>0.22095375098991607</c:v>
                </c:pt>
                <c:pt idx="2">
                  <c:v>0.22380288883401458</c:v>
                </c:pt>
                <c:pt idx="3">
                  <c:v>0.23918316966564812</c:v>
                </c:pt>
                <c:pt idx="4">
                  <c:v>0.25385442475265002</c:v>
                </c:pt>
                <c:pt idx="5">
                  <c:v>0.26787915508924687</c:v>
                </c:pt>
                <c:pt idx="6">
                  <c:v>0.28131194512399416</c:v>
                </c:pt>
                <c:pt idx="7">
                  <c:v>0.29420074574824717</c:v>
                </c:pt>
                <c:pt idx="8">
                  <c:v>0.30658790746547565</c:v>
                </c:pt>
                <c:pt idx="9">
                  <c:v>0.31851101993268199</c:v>
                </c:pt>
                <c:pt idx="10">
                  <c:v>0.33000359985097927</c:v>
                </c:pt>
                <c:pt idx="11">
                  <c:v>0.34109565893456223</c:v>
                </c:pt>
                <c:pt idx="12">
                  <c:v>0.35181417620258254</c:v>
                </c:pt>
                <c:pt idx="13">
                  <c:v>0.36218349330592792</c:v>
                </c:pt>
                <c:pt idx="14">
                  <c:v>0.37222564746581766</c:v>
                </c:pt>
                <c:pt idx="15">
                  <c:v>0.38196065347849523</c:v>
                </c:pt>
                <c:pt idx="16">
                  <c:v>0.39140674385950214</c:v>
                </c:pt>
                <c:pt idx="17">
                  <c:v>0.40058057436950156</c:v>
                </c:pt>
                <c:pt idx="18">
                  <c:v>0.40949740074279489</c:v>
                </c:pt>
                <c:pt idx="19">
                  <c:v>0.41817123132876793</c:v>
                </c:pt>
                <c:pt idx="20">
                  <c:v>0.42661495948146699</c:v>
                </c:pt>
                <c:pt idx="21">
                  <c:v>0.43484047883845922</c:v>
                </c:pt>
                <c:pt idx="22">
                  <c:v>0.44285878407601909</c:v>
                </c:pt>
                <c:pt idx="23">
                  <c:v>0.45068005928253846</c:v>
                </c:pt>
                <c:pt idx="24">
                  <c:v>0.45831375573235733</c:v>
                </c:pt>
                <c:pt idx="25">
                  <c:v>0.46576866054993032</c:v>
                </c:pt>
                <c:pt idx="26">
                  <c:v>0.47305295751549614</c:v>
                </c:pt>
                <c:pt idx="27">
                  <c:v>0.47876270497946799</c:v>
                </c:pt>
                <c:pt idx="28">
                  <c:v>0.48017428106741139</c:v>
                </c:pt>
                <c:pt idx="29">
                  <c:v>0.48713976439463491</c:v>
                </c:pt>
                <c:pt idx="30">
                  <c:v>0.49395608237887373</c:v>
                </c:pt>
                <c:pt idx="31">
                  <c:v>0.50062949003441071</c:v>
                </c:pt>
                <c:pt idx="32">
                  <c:v>0.50716585700046013</c:v>
                </c:pt>
                <c:pt idx="33">
                  <c:v>0.51357069856272597</c:v>
                </c:pt>
                <c:pt idx="34">
                  <c:v>0.51984920361500897</c:v>
                </c:pt>
                <c:pt idx="35">
                  <c:v>0.52600625991606331</c:v>
                </c:pt>
                <c:pt idx="36">
                  <c:v>0.53204647694971419</c:v>
                </c:pt>
                <c:pt idx="37">
                  <c:v>0.53797420665608542</c:v>
                </c:pt>
                <c:pt idx="38">
                  <c:v>0.54379356226750086</c:v>
                </c:pt>
                <c:pt idx="39">
                  <c:v>0.54950843545326555</c:v>
                </c:pt>
                <c:pt idx="40">
                  <c:v>0.55512251195231566</c:v>
                </c:pt>
                <c:pt idx="41">
                  <c:v>0.56063928585100553</c:v>
                </c:pt>
                <c:pt idx="42">
                  <c:v>0.56606207264454511</c:v>
                </c:pt>
                <c:pt idx="43">
                  <c:v>0.57139402120435434</c:v>
                </c:pt>
                <c:pt idx="44">
                  <c:v>0.57663812475949849</c:v>
                </c:pt>
                <c:pt idx="45">
                  <c:v>0.58179723098809666</c:v>
                </c:pt>
                <c:pt idx="46">
                  <c:v>0.58687405130388559</c:v>
                </c:pt>
                <c:pt idx="47">
                  <c:v>0.59187116941376061</c:v>
                </c:pt>
                <c:pt idx="48">
                  <c:v>0.59679104921390913</c:v>
                </c:pt>
                <c:pt idx="49">
                  <c:v>0.60163604208494947</c:v>
                </c:pt>
                <c:pt idx="50">
                  <c:v>0.60640839364014221</c:v>
                </c:pt>
                <c:pt idx="51">
                  <c:v>0.61111024997515551</c:v>
                </c:pt>
                <c:pt idx="52">
                  <c:v>0.61574366346292086</c:v>
                </c:pt>
                <c:pt idx="53">
                  <c:v>0.62031059813274414</c:v>
                </c:pt>
                <c:pt idx="54">
                  <c:v>0.62481293466896004</c:v>
                </c:pt>
                <c:pt idx="55">
                  <c:v>0.62925247506096893</c:v>
                </c:pt>
                <c:pt idx="56">
                  <c:v>0.63363094693343391</c:v>
                </c:pt>
                <c:pt idx="57">
                  <c:v>0.63795000758267628</c:v>
                </c:pt>
                <c:pt idx="58">
                  <c:v>0.64849801996168754</c:v>
                </c:pt>
                <c:pt idx="59">
                  <c:v>0.65870767919631779</c:v>
                </c:pt>
                <c:pt idx="60">
                  <c:v>0.66860001931560908</c:v>
                </c:pt>
                <c:pt idx="61">
                  <c:v>0.67819417193367137</c:v>
                </c:pt>
                <c:pt idx="62">
                  <c:v>0.68750758896906639</c:v>
                </c:pt>
                <c:pt idx="63">
                  <c:v>0.69655623369612385</c:v>
                </c:pt>
                <c:pt idx="64">
                  <c:v>0.70535474538250387</c:v>
                </c:pt>
                <c:pt idx="65">
                  <c:v>0.71391658177754469</c:v>
                </c:pt>
                <c:pt idx="66">
                  <c:v>0.72225414293366774</c:v>
                </c:pt>
                <c:pt idx="67">
                  <c:v>0.73037887922066291</c:v>
                </c:pt>
                <c:pt idx="68">
                  <c:v>0.73830138589422767</c:v>
                </c:pt>
                <c:pt idx="69">
                  <c:v>0.74603148617855397</c:v>
                </c:pt>
                <c:pt idx="70">
                  <c:v>0.75357830449739294</c:v>
                </c:pt>
                <c:pt idx="71">
                  <c:v>0.76095033122295608</c:v>
                </c:pt>
                <c:pt idx="72">
                  <c:v>0.76815548009497348</c:v>
                </c:pt>
                <c:pt idx="73">
                  <c:v>0.77520113928362178</c:v>
                </c:pt>
                <c:pt idx="74">
                  <c:v>0.782094216922397</c:v>
                </c:pt>
                <c:pt idx="75">
                  <c:v>0.78884118181439822</c:v>
                </c:pt>
                <c:pt idx="76">
                  <c:v>0.79544809991325305</c:v>
                </c:pt>
                <c:pt idx="77">
                  <c:v>0.80192066709431697</c:v>
                </c:pt>
                <c:pt idx="78">
                  <c:v>0.80826423865982322</c:v>
                </c:pt>
                <c:pt idx="79">
                  <c:v>0.81448385596096529</c:v>
                </c:pt>
                <c:pt idx="80">
                  <c:v>0.82058427046850324</c:v>
                </c:pt>
                <c:pt idx="81">
                  <c:v>0.82656996557982154</c:v>
                </c:pt>
                <c:pt idx="82">
                  <c:v>0.83244517641316496</c:v>
                </c:pt>
                <c:pt idx="83">
                  <c:v>0.83821390780795813</c:v>
                </c:pt>
                <c:pt idx="84">
                  <c:v>0.84387995072283939</c:v>
                </c:pt>
                <c:pt idx="85">
                  <c:v>0.84944689719956668</c:v>
                </c:pt>
                <c:pt idx="86">
                  <c:v>0.85491815404072546</c:v>
                </c:pt>
                <c:pt idx="87">
                  <c:v>0.86029695533166162</c:v>
                </c:pt>
                <c:pt idx="88">
                  <c:v>0.86558637392189119</c:v>
                </c:pt>
                <c:pt idx="89">
                  <c:v>0.87078933196804797</c:v>
                </c:pt>
                <c:pt idx="90">
                  <c:v>0.87590861062894287</c:v>
                </c:pt>
                <c:pt idx="91">
                  <c:v>0.88094685899326242</c:v>
                </c:pt>
                <c:pt idx="92">
                  <c:v>0.88590660231166318</c:v>
                </c:pt>
                <c:pt idx="93">
                  <c:v>0.89079024959729558</c:v>
                </c:pt>
                <c:pt idx="94">
                  <c:v>0.89560010065203177</c:v>
                </c:pt>
                <c:pt idx="95">
                  <c:v>0.90033835256969064</c:v>
                </c:pt>
                <c:pt idx="96">
                  <c:v>0.90500710576229404</c:v>
                </c:pt>
                <c:pt idx="97">
                  <c:v>0.90960836955072788</c:v>
                </c:pt>
                <c:pt idx="98">
                  <c:v>0.91414406735705112</c:v>
                </c:pt>
                <c:pt idx="99">
                  <c:v>0.91861604153203724</c:v>
                </c:pt>
                <c:pt idx="100">
                  <c:v>1.0370843381934205</c:v>
                </c:pt>
                <c:pt idx="101">
                  <c:v>1.1406695054374227</c:v>
                </c:pt>
                <c:pt idx="102">
                  <c:v>1.1897371907883914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D9-4854-9BEB-6802EF7D87BD}"/>
            </c:ext>
          </c:extLst>
        </c:ser>
        <c:ser>
          <c:idx val="1"/>
          <c:order val="1"/>
          <c:tx>
            <c:strRef>
              <c:f>'f1&amp;f2&amp;f3'!$M$1</c:f>
              <c:strCache>
                <c:ptCount val="1"/>
                <c:pt idx="0">
                  <c:v>f2(D/a)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'f1&amp;f2&amp;f3'!$K$2:$K$104</c:f>
              <c:numCache>
                <c:formatCode>General</c:formatCode>
                <c:ptCount val="103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  <c:pt idx="100">
                  <c:v>26</c:v>
                </c:pt>
                <c:pt idx="101">
                  <c:v>36</c:v>
                </c:pt>
                <c:pt idx="102">
                  <c:v>42</c:v>
                </c:pt>
              </c:numCache>
            </c:numRef>
          </c:xVal>
          <c:yVal>
            <c:numRef>
              <c:f>'f1&amp;f2&amp;f3'!$M$2:$M$104</c:f>
              <c:numCache>
                <c:formatCode>General</c:formatCode>
                <c:ptCount val="103"/>
                <c:pt idx="0">
                  <c:v>0.25815539778147556</c:v>
                </c:pt>
                <c:pt idx="1">
                  <c:v>0.25840992127028489</c:v>
                </c:pt>
                <c:pt idx="2">
                  <c:v>0.26094402485840307</c:v>
                </c:pt>
                <c:pt idx="3">
                  <c:v>0.2746664034119905</c:v>
                </c:pt>
                <c:pt idx="4">
                  <c:v>0.28782157661549979</c:v>
                </c:pt>
                <c:pt idx="5">
                  <c:v>0.30045457924933672</c:v>
                </c:pt>
                <c:pt idx="6">
                  <c:v>0.31260528677706506</c:v>
                </c:pt>
                <c:pt idx="7">
                  <c:v>0.3243091745312825</c:v>
                </c:pt>
                <c:pt idx="8">
                  <c:v>0.33559794219877698</c:v>
                </c:pt>
                <c:pt idx="9">
                  <c:v>0.34650003130442286</c:v>
                </c:pt>
                <c:pt idx="10">
                  <c:v>0.3570410569675232</c:v>
                </c:pt>
                <c:pt idx="11">
                  <c:v>0.36724417042765189</c:v>
                </c:pt>
                <c:pt idx="12">
                  <c:v>0.37713036524813048</c:v>
                </c:pt>
                <c:pt idx="13">
                  <c:v>0.38671873738182772</c:v>
                </c:pt>
                <c:pt idx="14">
                  <c:v>0.39602670719805572</c:v>
                </c:pt>
                <c:pt idx="15">
                  <c:v>0.40507020995781534</c:v>
                </c:pt>
                <c:pt idx="16">
                  <c:v>0.4138638599694946</c:v>
                </c:pt>
                <c:pt idx="17">
                  <c:v>0.42242109267206085</c:v>
                </c:pt>
                <c:pt idx="18">
                  <c:v>0.43075428811414229</c:v>
                </c:pt>
                <c:pt idx="19">
                  <c:v>0.43887487867773983</c:v>
                </c:pt>
                <c:pt idx="20">
                  <c:v>0.44679344339903765</c:v>
                </c:pt>
                <c:pt idx="21">
                  <c:v>0.4545197908389168</c:v>
                </c:pt>
                <c:pt idx="22">
                  <c:v>0.46206303213175098</c:v>
                </c:pt>
                <c:pt idx="23">
                  <c:v>0.46943164557707268</c:v>
                </c:pt>
                <c:pt idx="24">
                  <c:v>0.47663353392250324</c:v>
                </c:pt>
                <c:pt idx="25">
                  <c:v>0.48367607530843199</c:v>
                </c:pt>
                <c:pt idx="26">
                  <c:v>0.49056616869783398</c:v>
                </c:pt>
                <c:pt idx="27">
                  <c:v>0.49597283602828329</c:v>
                </c:pt>
                <c:pt idx="28">
                  <c:v>0.49731027449246457</c:v>
                </c:pt>
                <c:pt idx="29">
                  <c:v>0.50391445093479892</c:v>
                </c:pt>
                <c:pt idx="30">
                  <c:v>0.51038438680978049</c:v>
                </c:pt>
                <c:pt idx="31">
                  <c:v>0.51672543088874201</c:v>
                </c:pt>
                <c:pt idx="32">
                  <c:v>0.52294261849736701</c:v>
                </c:pt>
                <c:pt idx="33">
                  <c:v>0.5290406955383361</c:v>
                </c:pt>
                <c:pt idx="34">
                  <c:v>0.53502414025578637</c:v>
                </c:pt>
                <c:pt idx="35">
                  <c:v>0.54089718299162093</c:v>
                </c:pt>
                <c:pt idx="36">
                  <c:v>0.54666382415198966</c:v>
                </c:pt>
                <c:pt idx="37">
                  <c:v>0.55232785057506362</c:v>
                </c:pt>
                <c:pt idx="38">
                  <c:v>0.55789285046783155</c:v>
                </c:pt>
                <c:pt idx="39">
                  <c:v>0.5633622270594667</c:v>
                </c:pt>
                <c:pt idx="40">
                  <c:v>0.5687392111013676</c:v>
                </c:pt>
                <c:pt idx="41">
                  <c:v>0.5740268723288392</c:v>
                </c:pt>
                <c:pt idx="42">
                  <c:v>0.57922812998623097</c:v>
                </c:pt>
                <c:pt idx="43">
                  <c:v>0.58434576250588988</c:v>
                </c:pt>
                <c:pt idx="44">
                  <c:v>0.5893824164212732</c:v>
                </c:pt>
                <c:pt idx="45">
                  <c:v>0.59434061458580556</c:v>
                </c:pt>
                <c:pt idx="46">
                  <c:v>0.59922276376137873</c:v>
                </c:pt>
                <c:pt idx="47">
                  <c:v>0.60403116163363368</c:v>
                </c:pt>
                <c:pt idx="48">
                  <c:v>0.60876800330521286</c:v>
                </c:pt>
                <c:pt idx="49">
                  <c:v>0.61343538731291336</c:v>
                </c:pt>
                <c:pt idx="50">
                  <c:v>0.61803532121002813</c:v>
                </c:pt>
                <c:pt idx="51">
                  <c:v>0.62256972675104294</c:v>
                </c:pt>
                <c:pt idx="52">
                  <c:v>0.62704044471220144</c:v>
                </c:pt>
                <c:pt idx="53">
                  <c:v>0.63144923937820385</c:v>
                </c:pt>
                <c:pt idx="54">
                  <c:v>0.6357978027224066</c:v>
                </c:pt>
                <c:pt idx="55">
                  <c:v>0.6400877583053115</c:v>
                </c:pt>
                <c:pt idx="56">
                  <c:v>0.644320664913823</c:v>
                </c:pt>
                <c:pt idx="57">
                  <c:v>0.64849801996168754</c:v>
                </c:pt>
                <c:pt idx="58">
                  <c:v>0.65870767919631779</c:v>
                </c:pt>
                <c:pt idx="59">
                  <c:v>0.66860001931560908</c:v>
                </c:pt>
                <c:pt idx="60">
                  <c:v>0.67819417193367137</c:v>
                </c:pt>
                <c:pt idx="61">
                  <c:v>0.68750758896906639</c:v>
                </c:pt>
                <c:pt idx="62">
                  <c:v>0.69655623369612385</c:v>
                </c:pt>
                <c:pt idx="63">
                  <c:v>0.70535474538250387</c:v>
                </c:pt>
                <c:pt idx="64">
                  <c:v>0.71391658177754469</c:v>
                </c:pt>
                <c:pt idx="65">
                  <c:v>0.72225414293366774</c:v>
                </c:pt>
                <c:pt idx="66">
                  <c:v>0.73037887922066291</c:v>
                </c:pt>
                <c:pt idx="67">
                  <c:v>0.73830138589422767</c:v>
                </c:pt>
                <c:pt idx="68">
                  <c:v>0.74603148617855397</c:v>
                </c:pt>
                <c:pt idx="69">
                  <c:v>0.75357830449739294</c:v>
                </c:pt>
                <c:pt idx="70">
                  <c:v>0.76095033122295608</c:v>
                </c:pt>
                <c:pt idx="71">
                  <c:v>0.76815548009497348</c:v>
                </c:pt>
                <c:pt idx="72">
                  <c:v>0.77520113928362178</c:v>
                </c:pt>
                <c:pt idx="73">
                  <c:v>0.782094216922397</c:v>
                </c:pt>
                <c:pt idx="74">
                  <c:v>0.78884118181439822</c:v>
                </c:pt>
                <c:pt idx="75">
                  <c:v>0.79544809991325305</c:v>
                </c:pt>
                <c:pt idx="76">
                  <c:v>0.80192066709431697</c:v>
                </c:pt>
                <c:pt idx="77">
                  <c:v>0.80826423865982322</c:v>
                </c:pt>
                <c:pt idx="78">
                  <c:v>0.81448385596096529</c:v>
                </c:pt>
                <c:pt idx="79">
                  <c:v>0.82058427046850324</c:v>
                </c:pt>
                <c:pt idx="80">
                  <c:v>0.82656996557982154</c:v>
                </c:pt>
                <c:pt idx="81">
                  <c:v>0.83244517641316496</c:v>
                </c:pt>
                <c:pt idx="82">
                  <c:v>0.83821390780795813</c:v>
                </c:pt>
                <c:pt idx="83">
                  <c:v>0.84387995072283939</c:v>
                </c:pt>
                <c:pt idx="84">
                  <c:v>0.84944689719956668</c:v>
                </c:pt>
                <c:pt idx="85">
                  <c:v>0.85491815404072546</c:v>
                </c:pt>
                <c:pt idx="86">
                  <c:v>0.86029695533166162</c:v>
                </c:pt>
                <c:pt idx="87">
                  <c:v>0.86558637392189119</c:v>
                </c:pt>
                <c:pt idx="88">
                  <c:v>0.87078933196804797</c:v>
                </c:pt>
                <c:pt idx="89">
                  <c:v>0.87590861062894287</c:v>
                </c:pt>
                <c:pt idx="90">
                  <c:v>0.88094685899326242</c:v>
                </c:pt>
                <c:pt idx="91">
                  <c:v>0.88590660231166318</c:v>
                </c:pt>
                <c:pt idx="92">
                  <c:v>0.89079024959729558</c:v>
                </c:pt>
                <c:pt idx="93">
                  <c:v>0.89560010065203177</c:v>
                </c:pt>
                <c:pt idx="94">
                  <c:v>0.90033835256969064</c:v>
                </c:pt>
                <c:pt idx="95">
                  <c:v>0.90500710576229404</c:v>
                </c:pt>
                <c:pt idx="96">
                  <c:v>0.90960836955072788</c:v>
                </c:pt>
                <c:pt idx="97">
                  <c:v>0.91414406735705112</c:v>
                </c:pt>
                <c:pt idx="98">
                  <c:v>0.91861604153203724</c:v>
                </c:pt>
                <c:pt idx="99">
                  <c:v>0.9230260578482723</c:v>
                </c:pt>
                <c:pt idx="100">
                  <c:v>1.0401303890572127</c:v>
                </c:pt>
                <c:pt idx="101">
                  <c:v>1.1428723508116205</c:v>
                </c:pt>
                <c:pt idx="102">
                  <c:v>1.1916262757762344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D9-4854-9BEB-6802EF7D87BD}"/>
            </c:ext>
          </c:extLst>
        </c:ser>
        <c:ser>
          <c:idx val="2"/>
          <c:order val="2"/>
          <c:tx>
            <c:strRef>
              <c:f>'f1&amp;f2&amp;f3'!$O$1</c:f>
              <c:strCache>
                <c:ptCount val="1"/>
                <c:pt idx="0">
                  <c:v>fpmax(D/a)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'f1&amp;f2&amp;f3'!$K$2:$K$104</c:f>
              <c:numCache>
                <c:formatCode>General</c:formatCode>
                <c:ptCount val="103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  <c:pt idx="100">
                  <c:v>26</c:v>
                </c:pt>
                <c:pt idx="101">
                  <c:v>36</c:v>
                </c:pt>
                <c:pt idx="102">
                  <c:v>42</c:v>
                </c:pt>
              </c:numCache>
            </c:numRef>
          </c:xVal>
          <c:yVal>
            <c:numRef>
              <c:f>'f1&amp;f2&amp;f3'!$O$2:$O$104</c:f>
              <c:numCache>
                <c:formatCode>General</c:formatCode>
                <c:ptCount val="103"/>
                <c:pt idx="0">
                  <c:v>0.40330204608418863</c:v>
                </c:pt>
                <c:pt idx="1">
                  <c:v>0.40356351369769478</c:v>
                </c:pt>
                <c:pt idx="2">
                  <c:v>0.4061664446412393</c:v>
                </c:pt>
                <c:pt idx="3">
                  <c:v>0.42025191290930947</c:v>
                </c:pt>
                <c:pt idx="4">
                  <c:v>0.43374041102112409</c:v>
                </c:pt>
                <c:pt idx="5">
                  <c:v>0.44668048982828812</c:v>
                </c:pt>
                <c:pt idx="6">
                  <c:v>0.45911500802558419</c:v>
                </c:pt>
                <c:pt idx="7">
                  <c:v>0.47108198859220141</c:v>
                </c:pt>
                <c:pt idx="8">
                  <c:v>0.48261531998014001</c:v>
                </c:pt>
                <c:pt idx="9">
                  <c:v>0.49374533464397424</c:v>
                </c:pt>
                <c:pt idx="10">
                  <c:v>0.50449928979192915</c:v>
                </c:pt>
                <c:pt idx="11">
                  <c:v>0.51490176954252598</c:v>
                </c:pt>
                <c:pt idx="12">
                  <c:v>0.52497502341845459</c:v>
                </c:pt>
                <c:pt idx="13">
                  <c:v>0.53473925290108837</c:v>
                </c:pt>
                <c:pt idx="14">
                  <c:v>0.5442128553252209</c:v>
                </c:pt>
                <c:pt idx="15">
                  <c:v>0.55341263251517214</c:v>
                </c:pt>
                <c:pt idx="16">
                  <c:v>0.56235397010737487</c:v>
                </c:pt>
                <c:pt idx="17">
                  <c:v>0.57105099236693735</c:v>
                </c:pt>
                <c:pt idx="18">
                  <c:v>0.57951669641025416</c:v>
                </c:pt>
                <c:pt idx="19">
                  <c:v>0.58776306903598619</c:v>
                </c:pt>
                <c:pt idx="20">
                  <c:v>0.59580118880042088</c:v>
                </c:pt>
                <c:pt idx="21">
                  <c:v>0.60364131551856959</c:v>
                </c:pt>
                <c:pt idx="22">
                  <c:v>0.61129296900516483</c:v>
                </c:pt>
                <c:pt idx="23">
                  <c:v>0.6187649985715109</c:v>
                </c:pt>
                <c:pt idx="24">
                  <c:v>0.62606564455067859</c:v>
                </c:pt>
                <c:pt idx="25">
                  <c:v>0.63320259292374781</c:v>
                </c:pt>
                <c:pt idx="26">
                  <c:v>0.64018302395508719</c:v>
                </c:pt>
                <c:pt idx="27">
                  <c:v>0.64565920528548137</c:v>
                </c:pt>
                <c:pt idx="28">
                  <c:v>0.6470136556082251</c:v>
                </c:pt>
                <c:pt idx="29">
                  <c:v>0.65370078240037199</c:v>
                </c:pt>
                <c:pt idx="30">
                  <c:v>0.66025031025884662</c:v>
                </c:pt>
                <c:pt idx="31">
                  <c:v>0.66666778786314929</c:v>
                </c:pt>
                <c:pt idx="32">
                  <c:v>0.67295843488948759</c:v>
                </c:pt>
                <c:pt idx="33">
                  <c:v>0.6791271675180004</c:v>
                </c:pt>
                <c:pt idx="34">
                  <c:v>0.68517862151498177</c:v>
                </c:pt>
                <c:pt idx="35">
                  <c:v>0.69111717316160282</c:v>
                </c:pt>
                <c:pt idx="36">
                  <c:v>0.69694695826582398</c:v>
                </c:pt>
                <c:pt idx="37">
                  <c:v>0.70267188946437775</c:v>
                </c:pt>
                <c:pt idx="38">
                  <c:v>0.70829567199611687</c:v>
                </c:pt>
                <c:pt idx="39">
                  <c:v>0.71382181810598244</c:v>
                </c:pt>
                <c:pt idx="40">
                  <c:v>0.71925366021982373</c:v>
                </c:pt>
                <c:pt idx="41">
                  <c:v>0.72459436301382385</c:v>
                </c:pt>
                <c:pt idx="42">
                  <c:v>0.72984693448799287</c:v>
                </c:pt>
                <c:pt idx="43">
                  <c:v>0.73501423614074568</c:v>
                </c:pt>
                <c:pt idx="44">
                  <c:v>0.74009899233073406</c:v>
                </c:pt>
                <c:pt idx="45">
                  <c:v>0.74510379890261569</c:v>
                </c:pt>
                <c:pt idx="46">
                  <c:v>0.75003113114513242</c:v>
                </c:pt>
                <c:pt idx="47">
                  <c:v>0.75488335114257543</c:v>
                </c:pt>
                <c:pt idx="48">
                  <c:v>0.75966271457428947</c:v>
                </c:pt>
                <c:pt idx="49">
                  <c:v>0.76437137701121716</c:v>
                </c:pt>
                <c:pt idx="50">
                  <c:v>0.76901139975347221</c:v>
                </c:pt>
                <c:pt idx="51">
                  <c:v>0.77358475524851622</c:v>
                </c:pt>
                <c:pt idx="52">
                  <c:v>0.77809333212558385</c:v>
                </c:pt>
                <c:pt idx="53">
                  <c:v>0.7825389398785163</c:v>
                </c:pt>
                <c:pt idx="54">
                  <c:v>0.78692331322606401</c:v>
                </c:pt>
                <c:pt idx="55">
                  <c:v>0.79124811617595214</c:v>
                </c:pt>
                <c:pt idx="56">
                  <c:v>0.79551494581654081</c:v>
                </c:pt>
                <c:pt idx="57">
                  <c:v>0.79972533585769523</c:v>
                </c:pt>
                <c:pt idx="58">
                  <c:v>0.81001391899485586</c:v>
                </c:pt>
                <c:pt idx="59">
                  <c:v>0.81998033510755908</c:v>
                </c:pt>
                <c:pt idx="60">
                  <c:v>0.82964414917699625</c:v>
                </c:pt>
                <c:pt idx="61">
                  <c:v>0.83902319633014244</c:v>
                </c:pt>
                <c:pt idx="62">
                  <c:v>0.84813377994384054</c:v>
                </c:pt>
                <c:pt idx="63">
                  <c:v>0.85699084217765797</c:v>
                </c:pt>
                <c:pt idx="64">
                  <c:v>0.86560811141577321</c:v>
                </c:pt>
                <c:pt idx="65">
                  <c:v>0.87399823027113144</c:v>
                </c:pt>
                <c:pt idx="66">
                  <c:v>0.88217286714808285</c:v>
                </c:pt>
                <c:pt idx="67">
                  <c:v>0.89014281383436167</c:v>
                </c:pt>
                <c:pt idx="68">
                  <c:v>0.89791807117061972</c:v>
                </c:pt>
                <c:pt idx="69">
                  <c:v>0.90550792450372797</c:v>
                </c:pt>
                <c:pt idx="70">
                  <c:v>0.91292101035182383</c:v>
                </c:pt>
                <c:pt idx="71">
                  <c:v>0.92016537548150001</c:v>
                </c:pt>
                <c:pt idx="72">
                  <c:v>0.92724852941049807</c:v>
                </c:pt>
                <c:pt idx="73">
                  <c:v>0.93417749119480664</c:v>
                </c:pt>
                <c:pt idx="74">
                  <c:v>0.94095883123094126</c:v>
                </c:pt>
                <c:pt idx="75">
                  <c:v>0.94759870869744633</c:v>
                </c:pt>
                <c:pt idx="76">
                  <c:v>0.95410290517037633</c:v>
                </c:pt>
                <c:pt idx="77">
                  <c:v>0.96047685487253709</c:v>
                </c:pt>
                <c:pt idx="78">
                  <c:v>0.96672567195306869</c:v>
                </c:pt>
                <c:pt idx="79">
                  <c:v>0.9728541751404941</c:v>
                </c:pt>
                <c:pt idx="80">
                  <c:v>0.97886691006697324</c:v>
                </c:pt>
                <c:pt idx="81">
                  <c:v>0.98476816952285795</c:v>
                </c:pt>
                <c:pt idx="82">
                  <c:v>0.99056201186761861</c:v>
                </c:pt>
                <c:pt idx="83">
                  <c:v>0.99625227779492898</c:v>
                </c:pt>
                <c:pt idx="84">
                  <c:v>1.00184260562536</c:v>
                </c:pt>
                <c:pt idx="85">
                  <c:v>1.0073364452791895</c:v>
                </c:pt>
                <c:pt idx="86">
                  <c:v>1.0127370710637087</c:v>
                </c:pt>
                <c:pt idx="87">
                  <c:v>1.0180475933937114</c:v>
                </c:pt>
                <c:pt idx="88">
                  <c:v>1.0232709695502229</c:v>
                </c:pt>
                <c:pt idx="89">
                  <c:v>1.0284100135706404</c:v>
                </c:pt>
                <c:pt idx="90">
                  <c:v>1.0334674053531028</c:v>
                </c:pt>
                <c:pt idx="91">
                  <c:v>1.0384456990488304</c:v>
                </c:pt>
                <c:pt idx="92">
                  <c:v>1.0433473308082362</c:v>
                </c:pt>
                <c:pt idx="93">
                  <c:v>1.0481746259396101</c:v>
                </c:pt>
                <c:pt idx="94">
                  <c:v>1.0529298055330412</c:v>
                </c:pt>
                <c:pt idx="95">
                  <c:v>1.0576149925968075</c:v>
                </c:pt>
                <c:pt idx="96">
                  <c:v>1.0622322177486707</c:v>
                </c:pt>
                <c:pt idx="97">
                  <c:v>1.0667834245002599</c:v>
                </c:pt>
                <c:pt idx="98">
                  <c:v>1.0712704741689714</c:v>
                </c:pt>
                <c:pt idx="99">
                  <c:v>1.0756951504484464</c:v>
                </c:pt>
                <c:pt idx="100">
                  <c:v>1.1931227642883975</c:v>
                </c:pt>
                <c:pt idx="101">
                  <c:v>1.2960651089626647</c:v>
                </c:pt>
                <c:pt idx="102">
                  <c:v>1.3448937006201471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D9-4854-9BEB-6802EF7D87BD}"/>
            </c:ext>
          </c:extLst>
        </c:ser>
        <c:ser>
          <c:idx val="3"/>
          <c:order val="3"/>
          <c:tx>
            <c:strRef>
              <c:f>'f1&amp;f2&amp;f3'!$P$1</c:f>
              <c:strCache>
                <c:ptCount val="1"/>
                <c:pt idx="0">
                  <c:v>f7(D/a)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'f1&amp;f2&amp;f3'!$K$2:$K$104</c:f>
              <c:numCache>
                <c:formatCode>General</c:formatCode>
                <c:ptCount val="103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  <c:pt idx="100">
                  <c:v>26</c:v>
                </c:pt>
                <c:pt idx="101">
                  <c:v>36</c:v>
                </c:pt>
                <c:pt idx="102">
                  <c:v>42</c:v>
                </c:pt>
              </c:numCache>
            </c:numRef>
          </c:xVal>
          <c:yVal>
            <c:numRef>
              <c:f>'f1&amp;f2&amp;f3'!$P$2:$P$104</c:f>
              <c:numCache>
                <c:formatCode>General</c:formatCode>
                <c:ptCount val="103"/>
                <c:pt idx="0">
                  <c:v>6.3655611887726508E-5</c:v>
                </c:pt>
                <c:pt idx="1">
                  <c:v>6.3598400015030124E-4</c:v>
                </c:pt>
                <c:pt idx="2">
                  <c:v>6.3033720407869968E-3</c:v>
                </c:pt>
                <c:pt idx="3">
                  <c:v>3.6073640921430845E-2</c:v>
                </c:pt>
                <c:pt idx="4">
                  <c:v>6.3296194214722615E-2</c:v>
                </c:pt>
                <c:pt idx="5">
                  <c:v>8.837292647760657E-2</c:v>
                </c:pt>
                <c:pt idx="6">
                  <c:v>0.11161754889275204</c:v>
                </c:pt>
                <c:pt idx="7">
                  <c:v>0.13327963903268578</c:v>
                </c:pt>
                <c:pt idx="8">
                  <c:v>0.15356101265803526</c:v>
                </c:pt>
                <c:pt idx="9">
                  <c:v>0.17262718328732582</c:v>
                </c:pt>
                <c:pt idx="10">
                  <c:v>0.19061557850424479</c:v>
                </c:pt>
                <c:pt idx="11">
                  <c:v>0.20764155572311385</c:v>
                </c:pt>
                <c:pt idx="12">
                  <c:v>0.22380288883401458</c:v>
                </c:pt>
                <c:pt idx="13">
                  <c:v>0.23918316966564812</c:v>
                </c:pt>
                <c:pt idx="14">
                  <c:v>0.25385442475265002</c:v>
                </c:pt>
                <c:pt idx="15">
                  <c:v>0.26787915508924687</c:v>
                </c:pt>
                <c:pt idx="16">
                  <c:v>0.28131194512399421</c:v>
                </c:pt>
                <c:pt idx="17">
                  <c:v>0.29420074574824723</c:v>
                </c:pt>
                <c:pt idx="18">
                  <c:v>0.30658790746547565</c:v>
                </c:pt>
                <c:pt idx="19">
                  <c:v>0.3185110199326821</c:v>
                </c:pt>
                <c:pt idx="20">
                  <c:v>0.33000359985097932</c:v>
                </c:pt>
                <c:pt idx="21">
                  <c:v>0.34109565893456228</c:v>
                </c:pt>
                <c:pt idx="22">
                  <c:v>0.35181417620258271</c:v>
                </c:pt>
                <c:pt idx="23">
                  <c:v>0.36218349330592797</c:v>
                </c:pt>
                <c:pt idx="24">
                  <c:v>0.37222564746581771</c:v>
                </c:pt>
                <c:pt idx="25">
                  <c:v>0.38196065347849528</c:v>
                </c:pt>
                <c:pt idx="26">
                  <c:v>0.3914067438595023</c:v>
                </c:pt>
                <c:pt idx="27">
                  <c:v>0.39876683791702838</c:v>
                </c:pt>
                <c:pt idx="28">
                  <c:v>0.40058057436950162</c:v>
                </c:pt>
                <c:pt idx="29">
                  <c:v>0.40949740074279489</c:v>
                </c:pt>
                <c:pt idx="30">
                  <c:v>0.41817123132876799</c:v>
                </c:pt>
                <c:pt idx="31">
                  <c:v>0.4266149594814671</c:v>
                </c:pt>
                <c:pt idx="32">
                  <c:v>0.43484047883845928</c:v>
                </c:pt>
                <c:pt idx="33">
                  <c:v>0.44285878407601909</c:v>
                </c:pt>
                <c:pt idx="34">
                  <c:v>0.45068005928253851</c:v>
                </c:pt>
                <c:pt idx="35">
                  <c:v>0.45831375573235739</c:v>
                </c:pt>
                <c:pt idx="36">
                  <c:v>0.46576866054993038</c:v>
                </c:pt>
                <c:pt idx="37">
                  <c:v>0.47305295751549614</c:v>
                </c:pt>
                <c:pt idx="38">
                  <c:v>0.48017428106741145</c:v>
                </c:pt>
                <c:pt idx="39">
                  <c:v>0.48713976439463508</c:v>
                </c:pt>
                <c:pt idx="40">
                  <c:v>0.49395608237887378</c:v>
                </c:pt>
                <c:pt idx="41">
                  <c:v>0.50062949003441071</c:v>
                </c:pt>
                <c:pt idx="42">
                  <c:v>0.50716585700046013</c:v>
                </c:pt>
                <c:pt idx="43">
                  <c:v>0.51357069856272597</c:v>
                </c:pt>
                <c:pt idx="44">
                  <c:v>0.51984920361500897</c:v>
                </c:pt>
                <c:pt idx="45">
                  <c:v>0.52600625991606331</c:v>
                </c:pt>
                <c:pt idx="46">
                  <c:v>0.53204647694971419</c:v>
                </c:pt>
                <c:pt idx="47">
                  <c:v>0.53797420665608542</c:v>
                </c:pt>
                <c:pt idx="48">
                  <c:v>0.54379356226750075</c:v>
                </c:pt>
                <c:pt idx="49">
                  <c:v>0.54950843545326544</c:v>
                </c:pt>
                <c:pt idx="50">
                  <c:v>0.55512251195231543</c:v>
                </c:pt>
                <c:pt idx="51">
                  <c:v>0.56063928585100531</c:v>
                </c:pt>
                <c:pt idx="52">
                  <c:v>0.56606207264454489</c:v>
                </c:pt>
                <c:pt idx="53">
                  <c:v>0.57139402120435412</c:v>
                </c:pt>
                <c:pt idx="54">
                  <c:v>0.57663812475949827</c:v>
                </c:pt>
                <c:pt idx="55">
                  <c:v>0.58179723098809644</c:v>
                </c:pt>
                <c:pt idx="56">
                  <c:v>0.58687405130388537</c:v>
                </c:pt>
                <c:pt idx="57">
                  <c:v>0.59187116941376039</c:v>
                </c:pt>
                <c:pt idx="58">
                  <c:v>0.60403116163363357</c:v>
                </c:pt>
                <c:pt idx="59">
                  <c:v>0.61574366346292075</c:v>
                </c:pt>
                <c:pt idx="60">
                  <c:v>0.62704044471220144</c:v>
                </c:pt>
                <c:pt idx="61">
                  <c:v>0.63795000758267639</c:v>
                </c:pt>
                <c:pt idx="62">
                  <c:v>0.64849801996168754</c:v>
                </c:pt>
                <c:pt idx="63">
                  <c:v>0.65870767919631779</c:v>
                </c:pt>
                <c:pt idx="64">
                  <c:v>0.66860001931560908</c:v>
                </c:pt>
                <c:pt idx="65">
                  <c:v>0.67819417193367137</c:v>
                </c:pt>
                <c:pt idx="66">
                  <c:v>0.68750758896906639</c:v>
                </c:pt>
                <c:pt idx="67">
                  <c:v>0.69655623369612385</c:v>
                </c:pt>
                <c:pt idx="68">
                  <c:v>0.70535474538250387</c:v>
                </c:pt>
                <c:pt idx="69">
                  <c:v>0.71391658177754469</c:v>
                </c:pt>
                <c:pt idx="70">
                  <c:v>0.72225414293366774</c:v>
                </c:pt>
                <c:pt idx="71">
                  <c:v>0.73037887922066291</c:v>
                </c:pt>
                <c:pt idx="72">
                  <c:v>0.73830138589422767</c:v>
                </c:pt>
                <c:pt idx="73">
                  <c:v>0.74603148617855397</c:v>
                </c:pt>
                <c:pt idx="74">
                  <c:v>0.75357830449739294</c:v>
                </c:pt>
                <c:pt idx="75">
                  <c:v>0.76095033122295608</c:v>
                </c:pt>
                <c:pt idx="76">
                  <c:v>0.76815548009497348</c:v>
                </c:pt>
                <c:pt idx="77">
                  <c:v>0.77520113928362178</c:v>
                </c:pt>
                <c:pt idx="78">
                  <c:v>0.782094216922397</c:v>
                </c:pt>
                <c:pt idx="79">
                  <c:v>0.78884118181439822</c:v>
                </c:pt>
                <c:pt idx="80">
                  <c:v>0.79544809991325305</c:v>
                </c:pt>
                <c:pt idx="81">
                  <c:v>0.80192066709431697</c:v>
                </c:pt>
                <c:pt idx="82">
                  <c:v>0.80826423865982322</c:v>
                </c:pt>
                <c:pt idx="83">
                  <c:v>0.81448385596096529</c:v>
                </c:pt>
                <c:pt idx="84">
                  <c:v>0.82058427046850324</c:v>
                </c:pt>
                <c:pt idx="85">
                  <c:v>0.82656996557982154</c:v>
                </c:pt>
                <c:pt idx="86">
                  <c:v>0.83244517641316496</c:v>
                </c:pt>
                <c:pt idx="87">
                  <c:v>0.83821390780795813</c:v>
                </c:pt>
                <c:pt idx="88">
                  <c:v>0.84387995072283939</c:v>
                </c:pt>
                <c:pt idx="89">
                  <c:v>0.84944689719956668</c:v>
                </c:pt>
                <c:pt idx="90">
                  <c:v>0.85491815404072546</c:v>
                </c:pt>
                <c:pt idx="91">
                  <c:v>0.86029695533166162</c:v>
                </c:pt>
                <c:pt idx="92">
                  <c:v>0.86558637392189119</c:v>
                </c:pt>
                <c:pt idx="93">
                  <c:v>0.87078933196804797</c:v>
                </c:pt>
                <c:pt idx="94">
                  <c:v>0.87590861062894287</c:v>
                </c:pt>
                <c:pt idx="95">
                  <c:v>0.88094685899326242</c:v>
                </c:pt>
                <c:pt idx="96">
                  <c:v>0.88590660231166318</c:v>
                </c:pt>
                <c:pt idx="97">
                  <c:v>0.89079024959729558</c:v>
                </c:pt>
                <c:pt idx="98">
                  <c:v>0.89560010065203177</c:v>
                </c:pt>
                <c:pt idx="99">
                  <c:v>0.90033835256969064</c:v>
                </c:pt>
                <c:pt idx="100">
                  <c:v>1.0245999974535522</c:v>
                </c:pt>
                <c:pt idx="101">
                  <c:v>1.1317024367964561</c:v>
                </c:pt>
                <c:pt idx="102">
                  <c:v>1.1820667018879527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3D9-4854-9BEB-6802EF7D87BD}"/>
            </c:ext>
          </c:extLst>
        </c:ser>
        <c:ser>
          <c:idx val="4"/>
          <c:order val="4"/>
          <c:tx>
            <c:strRef>
              <c:f>'f1&amp;f2&amp;f3'!$R$1</c:f>
              <c:strCache>
                <c:ptCount val="1"/>
                <c:pt idx="0">
                  <c:v>f3(D/a)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'f1&amp;f2&amp;f3'!$K$2:$K$104</c:f>
              <c:numCache>
                <c:formatCode>General</c:formatCode>
                <c:ptCount val="103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  <c:pt idx="100">
                  <c:v>26</c:v>
                </c:pt>
                <c:pt idx="101">
                  <c:v>36</c:v>
                </c:pt>
                <c:pt idx="102">
                  <c:v>42</c:v>
                </c:pt>
              </c:numCache>
            </c:numRef>
          </c:xVal>
          <c:yVal>
            <c:numRef>
              <c:f>'f1&amp;f2&amp;f3'!$R$2:$R$104</c:f>
              <c:numCache>
                <c:formatCode>General</c:formatCode>
                <c:ptCount val="103"/>
                <c:pt idx="0">
                  <c:v>4.5015440684487984E-3</c:v>
                </c:pt>
                <c:pt idx="1">
                  <c:v>1.4234064864268313E-2</c:v>
                </c:pt>
                <c:pt idx="2">
                  <c:v>4.4978386782317366E-2</c:v>
                </c:pt>
                <c:pt idx="3">
                  <c:v>0.10972176287436913</c:v>
                </c:pt>
                <c:pt idx="4">
                  <c:v>0.14796478564084573</c:v>
                </c:pt>
                <c:pt idx="5">
                  <c:v>0.17774494600437143</c:v>
                </c:pt>
                <c:pt idx="6">
                  <c:v>0.20283895782158715</c:v>
                </c:pt>
                <c:pt idx="7">
                  <c:v>0.22483347492608688</c:v>
                </c:pt>
                <c:pt idx="8">
                  <c:v>0.2445765516601246</c:v>
                </c:pt>
                <c:pt idx="9">
                  <c:v>0.26258566931366972</c:v>
                </c:pt>
                <c:pt idx="10">
                  <c:v>0.27920469156344285</c:v>
                </c:pt>
                <c:pt idx="11">
                  <c:v>0.29467619956494662</c:v>
                </c:pt>
                <c:pt idx="12">
                  <c:v>0.30917909540773453</c:v>
                </c:pt>
                <c:pt idx="13">
                  <c:v>0.32284992485205777</c:v>
                </c:pt>
                <c:pt idx="14">
                  <c:v>0.33579579299544599</c:v>
                </c:pt>
                <c:pt idx="15">
                  <c:v>0.34810260493903739</c:v>
                </c:pt>
                <c:pt idx="16">
                  <c:v>0.35984054955153155</c:v>
                </c:pt>
                <c:pt idx="17">
                  <c:v>0.37106787784673373</c:v>
                </c:pt>
                <c:pt idx="18">
                  <c:v>0.38183358367107861</c:v>
                </c:pt>
                <c:pt idx="19">
                  <c:v>0.39217935372369878</c:v>
                </c:pt>
                <c:pt idx="20">
                  <c:v>0.40214101701695254</c:v>
                </c:pt>
                <c:pt idx="21">
                  <c:v>0.4117496427568475</c:v>
                </c:pt>
                <c:pt idx="22">
                  <c:v>0.421032385830588</c:v>
                </c:pt>
                <c:pt idx="23">
                  <c:v>0.43001314757782616</c:v>
                </c:pt>
                <c:pt idx="24">
                  <c:v>0.43871309903583877</c:v>
                </c:pt>
                <c:pt idx="25">
                  <c:v>0.44715110020733101</c:v>
                </c:pt>
                <c:pt idx="26">
                  <c:v>0.45534403961962705</c:v>
                </c:pt>
                <c:pt idx="27">
                  <c:v>0.46173220839597295</c:v>
                </c:pt>
                <c:pt idx="28">
                  <c:v>0.46330711200860397</c:v>
                </c:pt>
                <c:pt idx="29">
                  <c:v>0.47105404741967899</c:v>
                </c:pt>
                <c:pt idx="30">
                  <c:v>0.47859730176283044</c:v>
                </c:pt>
                <c:pt idx="31">
                  <c:v>0.48594821649109265</c:v>
                </c:pt>
                <c:pt idx="32">
                  <c:v>0.49311715332719097</c:v>
                </c:pt>
                <c:pt idx="33">
                  <c:v>0.50011360866142374</c:v>
                </c:pt>
                <c:pt idx="34">
                  <c:v>0.50694631126200917</c:v>
                </c:pt>
                <c:pt idx="35">
                  <c:v>0.5136233061906389</c:v>
                </c:pt>
                <c:pt idx="36">
                  <c:v>0.52015202723989373</c:v>
                </c:pt>
                <c:pt idx="37">
                  <c:v>0.52653935976177135</c:v>
                </c:pt>
                <c:pt idx="38">
                  <c:v>0.53279169540617421</c:v>
                </c:pt>
                <c:pt idx="39">
                  <c:v>0.53891498001161964</c:v>
                </c:pt>
                <c:pt idx="40">
                  <c:v>0.54491475567048442</c:v>
                </c:pt>
                <c:pt idx="41">
                  <c:v>0.55079619781499001</c:v>
                </c:pt>
                <c:pt idx="42">
                  <c:v>0.5565641480281901</c:v>
                </c:pt>
                <c:pt idx="43">
                  <c:v>0.56222314316912314</c:v>
                </c:pt>
                <c:pt idx="44">
                  <c:v>0.56777744130740904</c:v>
                </c:pt>
                <c:pt idx="45">
                  <c:v>0.57323104488557153</c:v>
                </c:pt>
                <c:pt idx="46">
                  <c:v>0.57858772146388926</c:v>
                </c:pt>
                <c:pt idx="47">
                  <c:v>0.58385102234998876</c:v>
                </c:pt>
                <c:pt idx="48">
                  <c:v>0.58902429937161105</c:v>
                </c:pt>
                <c:pt idx="49">
                  <c:v>0.59411072001438325</c:v>
                </c:pt>
                <c:pt idx="50">
                  <c:v>0.59911328111568596</c:v>
                </c:pt>
                <c:pt idx="51">
                  <c:v>0.60403482127979868</c:v>
                </c:pt>
                <c:pt idx="52">
                  <c:v>0.60887803215756742</c:v>
                </c:pt>
                <c:pt idx="53">
                  <c:v>0.61364546871520875</c:v>
                </c:pt>
                <c:pt idx="54">
                  <c:v>0.61833955860098044</c:v>
                </c:pt>
                <c:pt idx="55">
                  <c:v>0.62296261070485681</c:v>
                </c:pt>
                <c:pt idx="56">
                  <c:v>0.62751682299469136</c:v>
                </c:pt>
                <c:pt idx="57">
                  <c:v>0.6320042897023046</c:v>
                </c:pt>
                <c:pt idx="58">
                  <c:v>0.64294382778230141</c:v>
                </c:pt>
                <c:pt idx="59">
                  <c:v>0.6535072652186863</c:v>
                </c:pt>
                <c:pt idx="60">
                  <c:v>0.66372037382834459</c:v>
                </c:pt>
                <c:pt idx="61">
                  <c:v>0.67360629703479336</c:v>
                </c:pt>
                <c:pt idx="62">
                  <c:v>0.68318590300192528</c:v>
                </c:pt>
                <c:pt idx="63">
                  <c:v>0.6924780793904487</c:v>
                </c:pt>
                <c:pt idx="64">
                  <c:v>0.70149998110198786</c:v>
                </c:pt>
                <c:pt idx="65">
                  <c:v>0.71026723984833695</c:v>
                </c:pt>
                <c:pt idx="66">
                  <c:v>0.71879414248385054</c:v>
                </c:pt>
                <c:pt idx="67">
                  <c:v>0.72709378359602261</c:v>
                </c:pt>
                <c:pt idx="68">
                  <c:v>0.73517819674226181</c:v>
                </c:pt>
                <c:pt idx="69">
                  <c:v>0.7430584678636637</c:v>
                </c:pt>
                <c:pt idx="70">
                  <c:v>0.75074483373710466</c:v>
                </c:pt>
                <c:pt idx="71">
                  <c:v>0.75824676779990563</c:v>
                </c:pt>
                <c:pt idx="72">
                  <c:v>0.76557305526322994</c:v>
                </c:pt>
                <c:pt idx="73">
                  <c:v>0.77273185909640318</c:v>
                </c:pt>
                <c:pt idx="74">
                  <c:v>0.77973077819578673</c:v>
                </c:pt>
                <c:pt idx="75">
                  <c:v>0.7865768988345323</c:v>
                </c:pt>
                <c:pt idx="76">
                  <c:v>0.79327684031267987</c:v>
                </c:pt>
                <c:pt idx="77">
                  <c:v>0.79983679558231158</c:v>
                </c:pt>
                <c:pt idx="78">
                  <c:v>0.80626256750337477</c:v>
                </c:pt>
                <c:pt idx="79">
                  <c:v>0.81255960128731397</c:v>
                </c:pt>
                <c:pt idx="80">
                  <c:v>0.8187330136038482</c:v>
                </c:pt>
                <c:pt idx="81">
                  <c:v>0.8247876187579527</c:v>
                </c:pt>
                <c:pt idx="82">
                  <c:v>0.830727952286897</c:v>
                </c:pt>
                <c:pt idx="83">
                  <c:v>0.83655829227904388</c:v>
                </c:pt>
                <c:pt idx="84">
                  <c:v>0.84228267867544415</c:v>
                </c:pt>
                <c:pt idx="85">
                  <c:v>0.84790493078077744</c:v>
                </c:pt>
                <c:pt idx="86">
                  <c:v>0.85342866318084931</c:v>
                </c:pt>
                <c:pt idx="87">
                  <c:v>0.8588573002388018</c:v>
                </c:pt>
                <c:pt idx="88">
                  <c:v>0.86419408932073771</c:v>
                </c:pt>
                <c:pt idx="89">
                  <c:v>0.86944211288302164</c:v>
                </c:pt>
                <c:pt idx="90">
                  <c:v>0.87460429953763086</c:v>
                </c:pt>
                <c:pt idx="91">
                  <c:v>0.87968343419819872</c:v>
                </c:pt>
                <c:pt idx="92">
                  <c:v>0.88468216739749206</c:v>
                </c:pt>
                <c:pt idx="93">
                  <c:v>0.8896030238567223</c:v>
                </c:pt>
                <c:pt idx="94">
                  <c:v>0.89444841037808098</c:v>
                </c:pt>
                <c:pt idx="95">
                  <c:v>0.89922062312402362</c:v>
                </c:pt>
                <c:pt idx="96">
                  <c:v>0.90392185433994143</c:v>
                </c:pt>
                <c:pt idx="97">
                  <c:v>0.90855419857080977</c:v>
                </c:pt>
                <c:pt idx="98">
                  <c:v>0.91311965841710174</c:v>
                </c:pt>
                <c:pt idx="99">
                  <c:v>0.91762014987056006</c:v>
                </c:pt>
                <c:pt idx="100">
                  <c:v>1.0366124172969493</c:v>
                </c:pt>
                <c:pt idx="101">
                  <c:v>1.1404236111986898</c:v>
                </c:pt>
                <c:pt idx="102">
                  <c:v>1.1895565893715285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3D9-4854-9BEB-6802EF7D8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110816"/>
        <c:axId val="791114144"/>
      </c:scatterChart>
      <c:valAx>
        <c:axId val="791110816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D/a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1114144"/>
        <c:crosses val="autoZero"/>
        <c:crossBetween val="midCat"/>
      </c:valAx>
      <c:valAx>
        <c:axId val="791114144"/>
        <c:scaling>
          <c:orientation val="minMax"/>
          <c:max val="1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Value</a:t>
                </a:r>
                <a:r>
                  <a:rPr lang="en-US" altLang="ja-JP" baseline="0"/>
                  <a:t> of Function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0555555555555555E-2"/>
              <c:y val="0.26766185476815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111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'f1&amp;f2&amp;f3'!$L$1</c:f>
              <c:strCache>
                <c:ptCount val="1"/>
                <c:pt idx="0">
                  <c:v>f1(D/a)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'f1&amp;f2&amp;f3'!$K$2:$K$104</c:f>
              <c:numCache>
                <c:formatCode>General</c:formatCode>
                <c:ptCount val="103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  <c:pt idx="100">
                  <c:v>26</c:v>
                </c:pt>
                <c:pt idx="101">
                  <c:v>36</c:v>
                </c:pt>
                <c:pt idx="102">
                  <c:v>42</c:v>
                </c:pt>
              </c:numCache>
            </c:numRef>
          </c:xVal>
          <c:yVal>
            <c:numRef>
              <c:f>'f1&amp;f2&amp;f3'!$L$2:$L$104</c:f>
              <c:numCache>
                <c:formatCode>General</c:formatCode>
                <c:ptCount val="103"/>
                <c:pt idx="0">
                  <c:v>0.22066742954982663</c:v>
                </c:pt>
                <c:pt idx="1">
                  <c:v>0.22095375098991607</c:v>
                </c:pt>
                <c:pt idx="2">
                  <c:v>0.22380288883401458</c:v>
                </c:pt>
                <c:pt idx="3">
                  <c:v>0.23918316966564812</c:v>
                </c:pt>
                <c:pt idx="4">
                  <c:v>0.25385442475265002</c:v>
                </c:pt>
                <c:pt idx="5">
                  <c:v>0.26787915508924687</c:v>
                </c:pt>
                <c:pt idx="6">
                  <c:v>0.28131194512399416</c:v>
                </c:pt>
                <c:pt idx="7">
                  <c:v>0.29420074574824717</c:v>
                </c:pt>
                <c:pt idx="8">
                  <c:v>0.30658790746547565</c:v>
                </c:pt>
                <c:pt idx="9">
                  <c:v>0.31851101993268199</c:v>
                </c:pt>
                <c:pt idx="10">
                  <c:v>0.33000359985097927</c:v>
                </c:pt>
                <c:pt idx="11">
                  <c:v>0.34109565893456223</c:v>
                </c:pt>
                <c:pt idx="12">
                  <c:v>0.35181417620258254</c:v>
                </c:pt>
                <c:pt idx="13">
                  <c:v>0.36218349330592792</c:v>
                </c:pt>
                <c:pt idx="14">
                  <c:v>0.37222564746581766</c:v>
                </c:pt>
                <c:pt idx="15">
                  <c:v>0.38196065347849523</c:v>
                </c:pt>
                <c:pt idx="16">
                  <c:v>0.39140674385950214</c:v>
                </c:pt>
                <c:pt idx="17">
                  <c:v>0.40058057436950156</c:v>
                </c:pt>
                <c:pt idx="18">
                  <c:v>0.40949740074279489</c:v>
                </c:pt>
                <c:pt idx="19">
                  <c:v>0.41817123132876793</c:v>
                </c:pt>
                <c:pt idx="20">
                  <c:v>0.42661495948146699</c:v>
                </c:pt>
                <c:pt idx="21">
                  <c:v>0.43484047883845922</c:v>
                </c:pt>
                <c:pt idx="22">
                  <c:v>0.44285878407601909</c:v>
                </c:pt>
                <c:pt idx="23">
                  <c:v>0.45068005928253846</c:v>
                </c:pt>
                <c:pt idx="24">
                  <c:v>0.45831375573235733</c:v>
                </c:pt>
                <c:pt idx="25">
                  <c:v>0.46576866054993032</c:v>
                </c:pt>
                <c:pt idx="26">
                  <c:v>0.47305295751549614</c:v>
                </c:pt>
                <c:pt idx="27">
                  <c:v>0.47876270497946799</c:v>
                </c:pt>
                <c:pt idx="28">
                  <c:v>0.48017428106741139</c:v>
                </c:pt>
                <c:pt idx="29">
                  <c:v>0.48713976439463491</c:v>
                </c:pt>
                <c:pt idx="30">
                  <c:v>0.49395608237887373</c:v>
                </c:pt>
                <c:pt idx="31">
                  <c:v>0.50062949003441071</c:v>
                </c:pt>
                <c:pt idx="32">
                  <c:v>0.50716585700046013</c:v>
                </c:pt>
                <c:pt idx="33">
                  <c:v>0.51357069856272597</c:v>
                </c:pt>
                <c:pt idx="34">
                  <c:v>0.51984920361500897</c:v>
                </c:pt>
                <c:pt idx="35">
                  <c:v>0.52600625991606331</c:v>
                </c:pt>
                <c:pt idx="36">
                  <c:v>0.53204647694971419</c:v>
                </c:pt>
                <c:pt idx="37">
                  <c:v>0.53797420665608542</c:v>
                </c:pt>
                <c:pt idx="38">
                  <c:v>0.54379356226750086</c:v>
                </c:pt>
                <c:pt idx="39">
                  <c:v>0.54950843545326555</c:v>
                </c:pt>
                <c:pt idx="40">
                  <c:v>0.55512251195231566</c:v>
                </c:pt>
                <c:pt idx="41">
                  <c:v>0.56063928585100553</c:v>
                </c:pt>
                <c:pt idx="42">
                  <c:v>0.56606207264454511</c:v>
                </c:pt>
                <c:pt idx="43">
                  <c:v>0.57139402120435434</c:v>
                </c:pt>
                <c:pt idx="44">
                  <c:v>0.57663812475949849</c:v>
                </c:pt>
                <c:pt idx="45">
                  <c:v>0.58179723098809666</c:v>
                </c:pt>
                <c:pt idx="46">
                  <c:v>0.58687405130388559</c:v>
                </c:pt>
                <c:pt idx="47">
                  <c:v>0.59187116941376061</c:v>
                </c:pt>
                <c:pt idx="48">
                  <c:v>0.59679104921390913</c:v>
                </c:pt>
                <c:pt idx="49">
                  <c:v>0.60163604208494947</c:v>
                </c:pt>
                <c:pt idx="50">
                  <c:v>0.60640839364014221</c:v>
                </c:pt>
                <c:pt idx="51">
                  <c:v>0.61111024997515551</c:v>
                </c:pt>
                <c:pt idx="52">
                  <c:v>0.61574366346292086</c:v>
                </c:pt>
                <c:pt idx="53">
                  <c:v>0.62031059813274414</c:v>
                </c:pt>
                <c:pt idx="54">
                  <c:v>0.62481293466896004</c:v>
                </c:pt>
                <c:pt idx="55">
                  <c:v>0.62925247506096893</c:v>
                </c:pt>
                <c:pt idx="56">
                  <c:v>0.63363094693343391</c:v>
                </c:pt>
                <c:pt idx="57">
                  <c:v>0.63795000758267628</c:v>
                </c:pt>
                <c:pt idx="58">
                  <c:v>0.64849801996168754</c:v>
                </c:pt>
                <c:pt idx="59">
                  <c:v>0.65870767919631779</c:v>
                </c:pt>
                <c:pt idx="60">
                  <c:v>0.66860001931560908</c:v>
                </c:pt>
                <c:pt idx="61">
                  <c:v>0.67819417193367137</c:v>
                </c:pt>
                <c:pt idx="62">
                  <c:v>0.68750758896906639</c:v>
                </c:pt>
                <c:pt idx="63">
                  <c:v>0.69655623369612385</c:v>
                </c:pt>
                <c:pt idx="64">
                  <c:v>0.70535474538250387</c:v>
                </c:pt>
                <c:pt idx="65">
                  <c:v>0.71391658177754469</c:v>
                </c:pt>
                <c:pt idx="66">
                  <c:v>0.72225414293366774</c:v>
                </c:pt>
                <c:pt idx="67">
                  <c:v>0.73037887922066291</c:v>
                </c:pt>
                <c:pt idx="68">
                  <c:v>0.73830138589422767</c:v>
                </c:pt>
                <c:pt idx="69">
                  <c:v>0.74603148617855397</c:v>
                </c:pt>
                <c:pt idx="70">
                  <c:v>0.75357830449739294</c:v>
                </c:pt>
                <c:pt idx="71">
                  <c:v>0.76095033122295608</c:v>
                </c:pt>
                <c:pt idx="72">
                  <c:v>0.76815548009497348</c:v>
                </c:pt>
                <c:pt idx="73">
                  <c:v>0.77520113928362178</c:v>
                </c:pt>
                <c:pt idx="74">
                  <c:v>0.782094216922397</c:v>
                </c:pt>
                <c:pt idx="75">
                  <c:v>0.78884118181439822</c:v>
                </c:pt>
                <c:pt idx="76">
                  <c:v>0.79544809991325305</c:v>
                </c:pt>
                <c:pt idx="77">
                  <c:v>0.80192066709431697</c:v>
                </c:pt>
                <c:pt idx="78">
                  <c:v>0.80826423865982322</c:v>
                </c:pt>
                <c:pt idx="79">
                  <c:v>0.81448385596096529</c:v>
                </c:pt>
                <c:pt idx="80">
                  <c:v>0.82058427046850324</c:v>
                </c:pt>
                <c:pt idx="81">
                  <c:v>0.82656996557982154</c:v>
                </c:pt>
                <c:pt idx="82">
                  <c:v>0.83244517641316496</c:v>
                </c:pt>
                <c:pt idx="83">
                  <c:v>0.83821390780795813</c:v>
                </c:pt>
                <c:pt idx="84">
                  <c:v>0.84387995072283939</c:v>
                </c:pt>
                <c:pt idx="85">
                  <c:v>0.84944689719956668</c:v>
                </c:pt>
                <c:pt idx="86">
                  <c:v>0.85491815404072546</c:v>
                </c:pt>
                <c:pt idx="87">
                  <c:v>0.86029695533166162</c:v>
                </c:pt>
                <c:pt idx="88">
                  <c:v>0.86558637392189119</c:v>
                </c:pt>
                <c:pt idx="89">
                  <c:v>0.87078933196804797</c:v>
                </c:pt>
                <c:pt idx="90">
                  <c:v>0.87590861062894287</c:v>
                </c:pt>
                <c:pt idx="91">
                  <c:v>0.88094685899326242</c:v>
                </c:pt>
                <c:pt idx="92">
                  <c:v>0.88590660231166318</c:v>
                </c:pt>
                <c:pt idx="93">
                  <c:v>0.89079024959729558</c:v>
                </c:pt>
                <c:pt idx="94">
                  <c:v>0.89560010065203177</c:v>
                </c:pt>
                <c:pt idx="95">
                  <c:v>0.90033835256969064</c:v>
                </c:pt>
                <c:pt idx="96">
                  <c:v>0.90500710576229404</c:v>
                </c:pt>
                <c:pt idx="97">
                  <c:v>0.90960836955072788</c:v>
                </c:pt>
                <c:pt idx="98">
                  <c:v>0.91414406735705112</c:v>
                </c:pt>
                <c:pt idx="99">
                  <c:v>0.91861604153203724</c:v>
                </c:pt>
                <c:pt idx="100">
                  <c:v>1.0370843381934205</c:v>
                </c:pt>
                <c:pt idx="101">
                  <c:v>1.1406695054374227</c:v>
                </c:pt>
                <c:pt idx="102">
                  <c:v>1.1897371907883914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D9-4854-9BEB-6802EF7D87BD}"/>
            </c:ext>
          </c:extLst>
        </c:ser>
        <c:ser>
          <c:idx val="1"/>
          <c:order val="1"/>
          <c:tx>
            <c:strRef>
              <c:f>'f1&amp;f2&amp;f3'!$M$1</c:f>
              <c:strCache>
                <c:ptCount val="1"/>
                <c:pt idx="0">
                  <c:v>f2(D/a)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'f1&amp;f2&amp;f3'!$K$2:$K$104</c:f>
              <c:numCache>
                <c:formatCode>General</c:formatCode>
                <c:ptCount val="103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  <c:pt idx="100">
                  <c:v>26</c:v>
                </c:pt>
                <c:pt idx="101">
                  <c:v>36</c:v>
                </c:pt>
                <c:pt idx="102">
                  <c:v>42</c:v>
                </c:pt>
              </c:numCache>
            </c:numRef>
          </c:xVal>
          <c:yVal>
            <c:numRef>
              <c:f>'f1&amp;f2&amp;f3'!$M$2:$M$104</c:f>
              <c:numCache>
                <c:formatCode>General</c:formatCode>
                <c:ptCount val="103"/>
                <c:pt idx="0">
                  <c:v>0.25815539778147556</c:v>
                </c:pt>
                <c:pt idx="1">
                  <c:v>0.25840992127028489</c:v>
                </c:pt>
                <c:pt idx="2">
                  <c:v>0.26094402485840307</c:v>
                </c:pt>
                <c:pt idx="3">
                  <c:v>0.2746664034119905</c:v>
                </c:pt>
                <c:pt idx="4">
                  <c:v>0.28782157661549979</c:v>
                </c:pt>
                <c:pt idx="5">
                  <c:v>0.30045457924933672</c:v>
                </c:pt>
                <c:pt idx="6">
                  <c:v>0.31260528677706506</c:v>
                </c:pt>
                <c:pt idx="7">
                  <c:v>0.3243091745312825</c:v>
                </c:pt>
                <c:pt idx="8">
                  <c:v>0.33559794219877698</c:v>
                </c:pt>
                <c:pt idx="9">
                  <c:v>0.34650003130442286</c:v>
                </c:pt>
                <c:pt idx="10">
                  <c:v>0.3570410569675232</c:v>
                </c:pt>
                <c:pt idx="11">
                  <c:v>0.36724417042765189</c:v>
                </c:pt>
                <c:pt idx="12">
                  <c:v>0.37713036524813048</c:v>
                </c:pt>
                <c:pt idx="13">
                  <c:v>0.38671873738182772</c:v>
                </c:pt>
                <c:pt idx="14">
                  <c:v>0.39602670719805572</c:v>
                </c:pt>
                <c:pt idx="15">
                  <c:v>0.40507020995781534</c:v>
                </c:pt>
                <c:pt idx="16">
                  <c:v>0.4138638599694946</c:v>
                </c:pt>
                <c:pt idx="17">
                  <c:v>0.42242109267206085</c:v>
                </c:pt>
                <c:pt idx="18">
                  <c:v>0.43075428811414229</c:v>
                </c:pt>
                <c:pt idx="19">
                  <c:v>0.43887487867773983</c:v>
                </c:pt>
                <c:pt idx="20">
                  <c:v>0.44679344339903765</c:v>
                </c:pt>
                <c:pt idx="21">
                  <c:v>0.4545197908389168</c:v>
                </c:pt>
                <c:pt idx="22">
                  <c:v>0.46206303213175098</c:v>
                </c:pt>
                <c:pt idx="23">
                  <c:v>0.46943164557707268</c:v>
                </c:pt>
                <c:pt idx="24">
                  <c:v>0.47663353392250324</c:v>
                </c:pt>
                <c:pt idx="25">
                  <c:v>0.48367607530843199</c:v>
                </c:pt>
                <c:pt idx="26">
                  <c:v>0.49056616869783398</c:v>
                </c:pt>
                <c:pt idx="27">
                  <c:v>0.49597283602828329</c:v>
                </c:pt>
                <c:pt idx="28">
                  <c:v>0.49731027449246457</c:v>
                </c:pt>
                <c:pt idx="29">
                  <c:v>0.50391445093479892</c:v>
                </c:pt>
                <c:pt idx="30">
                  <c:v>0.51038438680978049</c:v>
                </c:pt>
                <c:pt idx="31">
                  <c:v>0.51672543088874201</c:v>
                </c:pt>
                <c:pt idx="32">
                  <c:v>0.52294261849736701</c:v>
                </c:pt>
                <c:pt idx="33">
                  <c:v>0.5290406955383361</c:v>
                </c:pt>
                <c:pt idx="34">
                  <c:v>0.53502414025578637</c:v>
                </c:pt>
                <c:pt idx="35">
                  <c:v>0.54089718299162093</c:v>
                </c:pt>
                <c:pt idx="36">
                  <c:v>0.54666382415198966</c:v>
                </c:pt>
                <c:pt idx="37">
                  <c:v>0.55232785057506362</c:v>
                </c:pt>
                <c:pt idx="38">
                  <c:v>0.55789285046783155</c:v>
                </c:pt>
                <c:pt idx="39">
                  <c:v>0.5633622270594667</c:v>
                </c:pt>
                <c:pt idx="40">
                  <c:v>0.5687392111013676</c:v>
                </c:pt>
                <c:pt idx="41">
                  <c:v>0.5740268723288392</c:v>
                </c:pt>
                <c:pt idx="42">
                  <c:v>0.57922812998623097</c:v>
                </c:pt>
                <c:pt idx="43">
                  <c:v>0.58434576250588988</c:v>
                </c:pt>
                <c:pt idx="44">
                  <c:v>0.5893824164212732</c:v>
                </c:pt>
                <c:pt idx="45">
                  <c:v>0.59434061458580556</c:v>
                </c:pt>
                <c:pt idx="46">
                  <c:v>0.59922276376137873</c:v>
                </c:pt>
                <c:pt idx="47">
                  <c:v>0.60403116163363368</c:v>
                </c:pt>
                <c:pt idx="48">
                  <c:v>0.60876800330521286</c:v>
                </c:pt>
                <c:pt idx="49">
                  <c:v>0.61343538731291336</c:v>
                </c:pt>
                <c:pt idx="50">
                  <c:v>0.61803532121002813</c:v>
                </c:pt>
                <c:pt idx="51">
                  <c:v>0.62256972675104294</c:v>
                </c:pt>
                <c:pt idx="52">
                  <c:v>0.62704044471220144</c:v>
                </c:pt>
                <c:pt idx="53">
                  <c:v>0.63144923937820385</c:v>
                </c:pt>
                <c:pt idx="54">
                  <c:v>0.6357978027224066</c:v>
                </c:pt>
                <c:pt idx="55">
                  <c:v>0.6400877583053115</c:v>
                </c:pt>
                <c:pt idx="56">
                  <c:v>0.644320664913823</c:v>
                </c:pt>
                <c:pt idx="57">
                  <c:v>0.64849801996168754</c:v>
                </c:pt>
                <c:pt idx="58">
                  <c:v>0.65870767919631779</c:v>
                </c:pt>
                <c:pt idx="59">
                  <c:v>0.66860001931560908</c:v>
                </c:pt>
                <c:pt idx="60">
                  <c:v>0.67819417193367137</c:v>
                </c:pt>
                <c:pt idx="61">
                  <c:v>0.68750758896906639</c:v>
                </c:pt>
                <c:pt idx="62">
                  <c:v>0.69655623369612385</c:v>
                </c:pt>
                <c:pt idx="63">
                  <c:v>0.70535474538250387</c:v>
                </c:pt>
                <c:pt idx="64">
                  <c:v>0.71391658177754469</c:v>
                </c:pt>
                <c:pt idx="65">
                  <c:v>0.72225414293366774</c:v>
                </c:pt>
                <c:pt idx="66">
                  <c:v>0.73037887922066291</c:v>
                </c:pt>
                <c:pt idx="67">
                  <c:v>0.73830138589422767</c:v>
                </c:pt>
                <c:pt idx="68">
                  <c:v>0.74603148617855397</c:v>
                </c:pt>
                <c:pt idx="69">
                  <c:v>0.75357830449739294</c:v>
                </c:pt>
                <c:pt idx="70">
                  <c:v>0.76095033122295608</c:v>
                </c:pt>
                <c:pt idx="71">
                  <c:v>0.76815548009497348</c:v>
                </c:pt>
                <c:pt idx="72">
                  <c:v>0.77520113928362178</c:v>
                </c:pt>
                <c:pt idx="73">
                  <c:v>0.782094216922397</c:v>
                </c:pt>
                <c:pt idx="74">
                  <c:v>0.78884118181439822</c:v>
                </c:pt>
                <c:pt idx="75">
                  <c:v>0.79544809991325305</c:v>
                </c:pt>
                <c:pt idx="76">
                  <c:v>0.80192066709431697</c:v>
                </c:pt>
                <c:pt idx="77">
                  <c:v>0.80826423865982322</c:v>
                </c:pt>
                <c:pt idx="78">
                  <c:v>0.81448385596096529</c:v>
                </c:pt>
                <c:pt idx="79">
                  <c:v>0.82058427046850324</c:v>
                </c:pt>
                <c:pt idx="80">
                  <c:v>0.82656996557982154</c:v>
                </c:pt>
                <c:pt idx="81">
                  <c:v>0.83244517641316496</c:v>
                </c:pt>
                <c:pt idx="82">
                  <c:v>0.83821390780795813</c:v>
                </c:pt>
                <c:pt idx="83">
                  <c:v>0.84387995072283939</c:v>
                </c:pt>
                <c:pt idx="84">
                  <c:v>0.84944689719956668</c:v>
                </c:pt>
                <c:pt idx="85">
                  <c:v>0.85491815404072546</c:v>
                </c:pt>
                <c:pt idx="86">
                  <c:v>0.86029695533166162</c:v>
                </c:pt>
                <c:pt idx="87">
                  <c:v>0.86558637392189119</c:v>
                </c:pt>
                <c:pt idx="88">
                  <c:v>0.87078933196804797</c:v>
                </c:pt>
                <c:pt idx="89">
                  <c:v>0.87590861062894287</c:v>
                </c:pt>
                <c:pt idx="90">
                  <c:v>0.88094685899326242</c:v>
                </c:pt>
                <c:pt idx="91">
                  <c:v>0.88590660231166318</c:v>
                </c:pt>
                <c:pt idx="92">
                  <c:v>0.89079024959729558</c:v>
                </c:pt>
                <c:pt idx="93">
                  <c:v>0.89560010065203177</c:v>
                </c:pt>
                <c:pt idx="94">
                  <c:v>0.90033835256969064</c:v>
                </c:pt>
                <c:pt idx="95">
                  <c:v>0.90500710576229404</c:v>
                </c:pt>
                <c:pt idx="96">
                  <c:v>0.90960836955072788</c:v>
                </c:pt>
                <c:pt idx="97">
                  <c:v>0.91414406735705112</c:v>
                </c:pt>
                <c:pt idx="98">
                  <c:v>0.91861604153203724</c:v>
                </c:pt>
                <c:pt idx="99">
                  <c:v>0.9230260578482723</c:v>
                </c:pt>
                <c:pt idx="100">
                  <c:v>1.0401303890572127</c:v>
                </c:pt>
                <c:pt idx="101">
                  <c:v>1.1428723508116205</c:v>
                </c:pt>
                <c:pt idx="102">
                  <c:v>1.1916262757762344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D9-4854-9BEB-6802EF7D87BD}"/>
            </c:ext>
          </c:extLst>
        </c:ser>
        <c:ser>
          <c:idx val="2"/>
          <c:order val="2"/>
          <c:tx>
            <c:strRef>
              <c:f>'f1&amp;f2&amp;f3'!$O$1</c:f>
              <c:strCache>
                <c:ptCount val="1"/>
                <c:pt idx="0">
                  <c:v>fpmax(D/a)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'f1&amp;f2&amp;f3'!$K$2:$K$104</c:f>
              <c:numCache>
                <c:formatCode>General</c:formatCode>
                <c:ptCount val="103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  <c:pt idx="100">
                  <c:v>26</c:v>
                </c:pt>
                <c:pt idx="101">
                  <c:v>36</c:v>
                </c:pt>
                <c:pt idx="102">
                  <c:v>42</c:v>
                </c:pt>
              </c:numCache>
            </c:numRef>
          </c:xVal>
          <c:yVal>
            <c:numRef>
              <c:f>'f1&amp;f2&amp;f3'!$O$2:$O$104</c:f>
              <c:numCache>
                <c:formatCode>General</c:formatCode>
                <c:ptCount val="103"/>
                <c:pt idx="0">
                  <c:v>0.40330204608418863</c:v>
                </c:pt>
                <c:pt idx="1">
                  <c:v>0.40356351369769478</c:v>
                </c:pt>
                <c:pt idx="2">
                  <c:v>0.4061664446412393</c:v>
                </c:pt>
                <c:pt idx="3">
                  <c:v>0.42025191290930947</c:v>
                </c:pt>
                <c:pt idx="4">
                  <c:v>0.43374041102112409</c:v>
                </c:pt>
                <c:pt idx="5">
                  <c:v>0.44668048982828812</c:v>
                </c:pt>
                <c:pt idx="6">
                  <c:v>0.45911500802558419</c:v>
                </c:pt>
                <c:pt idx="7">
                  <c:v>0.47108198859220141</c:v>
                </c:pt>
                <c:pt idx="8">
                  <c:v>0.48261531998014001</c:v>
                </c:pt>
                <c:pt idx="9">
                  <c:v>0.49374533464397424</c:v>
                </c:pt>
                <c:pt idx="10">
                  <c:v>0.50449928979192915</c:v>
                </c:pt>
                <c:pt idx="11">
                  <c:v>0.51490176954252598</c:v>
                </c:pt>
                <c:pt idx="12">
                  <c:v>0.52497502341845459</c:v>
                </c:pt>
                <c:pt idx="13">
                  <c:v>0.53473925290108837</c:v>
                </c:pt>
                <c:pt idx="14">
                  <c:v>0.5442128553252209</c:v>
                </c:pt>
                <c:pt idx="15">
                  <c:v>0.55341263251517214</c:v>
                </c:pt>
                <c:pt idx="16">
                  <c:v>0.56235397010737487</c:v>
                </c:pt>
                <c:pt idx="17">
                  <c:v>0.57105099236693735</c:v>
                </c:pt>
                <c:pt idx="18">
                  <c:v>0.57951669641025416</c:v>
                </c:pt>
                <c:pt idx="19">
                  <c:v>0.58776306903598619</c:v>
                </c:pt>
                <c:pt idx="20">
                  <c:v>0.59580118880042088</c:v>
                </c:pt>
                <c:pt idx="21">
                  <c:v>0.60364131551856959</c:v>
                </c:pt>
                <c:pt idx="22">
                  <c:v>0.61129296900516483</c:v>
                </c:pt>
                <c:pt idx="23">
                  <c:v>0.6187649985715109</c:v>
                </c:pt>
                <c:pt idx="24">
                  <c:v>0.62606564455067859</c:v>
                </c:pt>
                <c:pt idx="25">
                  <c:v>0.63320259292374781</c:v>
                </c:pt>
                <c:pt idx="26">
                  <c:v>0.64018302395508719</c:v>
                </c:pt>
                <c:pt idx="27">
                  <c:v>0.64565920528548137</c:v>
                </c:pt>
                <c:pt idx="28">
                  <c:v>0.6470136556082251</c:v>
                </c:pt>
                <c:pt idx="29">
                  <c:v>0.65370078240037199</c:v>
                </c:pt>
                <c:pt idx="30">
                  <c:v>0.66025031025884662</c:v>
                </c:pt>
                <c:pt idx="31">
                  <c:v>0.66666778786314929</c:v>
                </c:pt>
                <c:pt idx="32">
                  <c:v>0.67295843488948759</c:v>
                </c:pt>
                <c:pt idx="33">
                  <c:v>0.6791271675180004</c:v>
                </c:pt>
                <c:pt idx="34">
                  <c:v>0.68517862151498177</c:v>
                </c:pt>
                <c:pt idx="35">
                  <c:v>0.69111717316160282</c:v>
                </c:pt>
                <c:pt idx="36">
                  <c:v>0.69694695826582398</c:v>
                </c:pt>
                <c:pt idx="37">
                  <c:v>0.70267188946437775</c:v>
                </c:pt>
                <c:pt idx="38">
                  <c:v>0.70829567199611687</c:v>
                </c:pt>
                <c:pt idx="39">
                  <c:v>0.71382181810598244</c:v>
                </c:pt>
                <c:pt idx="40">
                  <c:v>0.71925366021982373</c:v>
                </c:pt>
                <c:pt idx="41">
                  <c:v>0.72459436301382385</c:v>
                </c:pt>
                <c:pt idx="42">
                  <c:v>0.72984693448799287</c:v>
                </c:pt>
                <c:pt idx="43">
                  <c:v>0.73501423614074568</c:v>
                </c:pt>
                <c:pt idx="44">
                  <c:v>0.74009899233073406</c:v>
                </c:pt>
                <c:pt idx="45">
                  <c:v>0.74510379890261569</c:v>
                </c:pt>
                <c:pt idx="46">
                  <c:v>0.75003113114513242</c:v>
                </c:pt>
                <c:pt idx="47">
                  <c:v>0.75488335114257543</c:v>
                </c:pt>
                <c:pt idx="48">
                  <c:v>0.75966271457428947</c:v>
                </c:pt>
                <c:pt idx="49">
                  <c:v>0.76437137701121716</c:v>
                </c:pt>
                <c:pt idx="50">
                  <c:v>0.76901139975347221</c:v>
                </c:pt>
                <c:pt idx="51">
                  <c:v>0.77358475524851622</c:v>
                </c:pt>
                <c:pt idx="52">
                  <c:v>0.77809333212558385</c:v>
                </c:pt>
                <c:pt idx="53">
                  <c:v>0.7825389398785163</c:v>
                </c:pt>
                <c:pt idx="54">
                  <c:v>0.78692331322606401</c:v>
                </c:pt>
                <c:pt idx="55">
                  <c:v>0.79124811617595214</c:v>
                </c:pt>
                <c:pt idx="56">
                  <c:v>0.79551494581654081</c:v>
                </c:pt>
                <c:pt idx="57">
                  <c:v>0.79972533585769523</c:v>
                </c:pt>
                <c:pt idx="58">
                  <c:v>0.81001391899485586</c:v>
                </c:pt>
                <c:pt idx="59">
                  <c:v>0.81998033510755908</c:v>
                </c:pt>
                <c:pt idx="60">
                  <c:v>0.82964414917699625</c:v>
                </c:pt>
                <c:pt idx="61">
                  <c:v>0.83902319633014244</c:v>
                </c:pt>
                <c:pt idx="62">
                  <c:v>0.84813377994384054</c:v>
                </c:pt>
                <c:pt idx="63">
                  <c:v>0.85699084217765797</c:v>
                </c:pt>
                <c:pt idx="64">
                  <c:v>0.86560811141577321</c:v>
                </c:pt>
                <c:pt idx="65">
                  <c:v>0.87399823027113144</c:v>
                </c:pt>
                <c:pt idx="66">
                  <c:v>0.88217286714808285</c:v>
                </c:pt>
                <c:pt idx="67">
                  <c:v>0.89014281383436167</c:v>
                </c:pt>
                <c:pt idx="68">
                  <c:v>0.89791807117061972</c:v>
                </c:pt>
                <c:pt idx="69">
                  <c:v>0.90550792450372797</c:v>
                </c:pt>
                <c:pt idx="70">
                  <c:v>0.91292101035182383</c:v>
                </c:pt>
                <c:pt idx="71">
                  <c:v>0.92016537548150001</c:v>
                </c:pt>
                <c:pt idx="72">
                  <c:v>0.92724852941049807</c:v>
                </c:pt>
                <c:pt idx="73">
                  <c:v>0.93417749119480664</c:v>
                </c:pt>
                <c:pt idx="74">
                  <c:v>0.94095883123094126</c:v>
                </c:pt>
                <c:pt idx="75">
                  <c:v>0.94759870869744633</c:v>
                </c:pt>
                <c:pt idx="76">
                  <c:v>0.95410290517037633</c:v>
                </c:pt>
                <c:pt idx="77">
                  <c:v>0.96047685487253709</c:v>
                </c:pt>
                <c:pt idx="78">
                  <c:v>0.96672567195306869</c:v>
                </c:pt>
                <c:pt idx="79">
                  <c:v>0.9728541751404941</c:v>
                </c:pt>
                <c:pt idx="80">
                  <c:v>0.97886691006697324</c:v>
                </c:pt>
                <c:pt idx="81">
                  <c:v>0.98476816952285795</c:v>
                </c:pt>
                <c:pt idx="82">
                  <c:v>0.99056201186761861</c:v>
                </c:pt>
                <c:pt idx="83">
                  <c:v>0.99625227779492898</c:v>
                </c:pt>
                <c:pt idx="84">
                  <c:v>1.00184260562536</c:v>
                </c:pt>
                <c:pt idx="85">
                  <c:v>1.0073364452791895</c:v>
                </c:pt>
                <c:pt idx="86">
                  <c:v>1.0127370710637087</c:v>
                </c:pt>
                <c:pt idx="87">
                  <c:v>1.0180475933937114</c:v>
                </c:pt>
                <c:pt idx="88">
                  <c:v>1.0232709695502229</c:v>
                </c:pt>
                <c:pt idx="89">
                  <c:v>1.0284100135706404</c:v>
                </c:pt>
                <c:pt idx="90">
                  <c:v>1.0334674053531028</c:v>
                </c:pt>
                <c:pt idx="91">
                  <c:v>1.0384456990488304</c:v>
                </c:pt>
                <c:pt idx="92">
                  <c:v>1.0433473308082362</c:v>
                </c:pt>
                <c:pt idx="93">
                  <c:v>1.0481746259396101</c:v>
                </c:pt>
                <c:pt idx="94">
                  <c:v>1.0529298055330412</c:v>
                </c:pt>
                <c:pt idx="95">
                  <c:v>1.0576149925968075</c:v>
                </c:pt>
                <c:pt idx="96">
                  <c:v>1.0622322177486707</c:v>
                </c:pt>
                <c:pt idx="97">
                  <c:v>1.0667834245002599</c:v>
                </c:pt>
                <c:pt idx="98">
                  <c:v>1.0712704741689714</c:v>
                </c:pt>
                <c:pt idx="99">
                  <c:v>1.0756951504484464</c:v>
                </c:pt>
                <c:pt idx="100">
                  <c:v>1.1931227642883975</c:v>
                </c:pt>
                <c:pt idx="101">
                  <c:v>1.2960651089626647</c:v>
                </c:pt>
                <c:pt idx="102">
                  <c:v>1.3448937006201471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D9-4854-9BEB-6802EF7D87BD}"/>
            </c:ext>
          </c:extLst>
        </c:ser>
        <c:ser>
          <c:idx val="3"/>
          <c:order val="3"/>
          <c:tx>
            <c:strRef>
              <c:f>'f1&amp;f2&amp;f3'!$P$1</c:f>
              <c:strCache>
                <c:ptCount val="1"/>
                <c:pt idx="0">
                  <c:v>f7(D/a)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'f1&amp;f2&amp;f3'!$K$2:$K$104</c:f>
              <c:numCache>
                <c:formatCode>General</c:formatCode>
                <c:ptCount val="103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  <c:pt idx="100">
                  <c:v>26</c:v>
                </c:pt>
                <c:pt idx="101">
                  <c:v>36</c:v>
                </c:pt>
                <c:pt idx="102">
                  <c:v>42</c:v>
                </c:pt>
              </c:numCache>
            </c:numRef>
          </c:xVal>
          <c:yVal>
            <c:numRef>
              <c:f>'f1&amp;f2&amp;f3'!$P$2:$P$104</c:f>
              <c:numCache>
                <c:formatCode>General</c:formatCode>
                <c:ptCount val="103"/>
                <c:pt idx="0">
                  <c:v>6.3655611887726508E-5</c:v>
                </c:pt>
                <c:pt idx="1">
                  <c:v>6.3598400015030124E-4</c:v>
                </c:pt>
                <c:pt idx="2">
                  <c:v>6.3033720407869968E-3</c:v>
                </c:pt>
                <c:pt idx="3">
                  <c:v>3.6073640921430845E-2</c:v>
                </c:pt>
                <c:pt idx="4">
                  <c:v>6.3296194214722615E-2</c:v>
                </c:pt>
                <c:pt idx="5">
                  <c:v>8.837292647760657E-2</c:v>
                </c:pt>
                <c:pt idx="6">
                  <c:v>0.11161754889275204</c:v>
                </c:pt>
                <c:pt idx="7">
                  <c:v>0.13327963903268578</c:v>
                </c:pt>
                <c:pt idx="8">
                  <c:v>0.15356101265803526</c:v>
                </c:pt>
                <c:pt idx="9">
                  <c:v>0.17262718328732582</c:v>
                </c:pt>
                <c:pt idx="10">
                  <c:v>0.19061557850424479</c:v>
                </c:pt>
                <c:pt idx="11">
                  <c:v>0.20764155572311385</c:v>
                </c:pt>
                <c:pt idx="12">
                  <c:v>0.22380288883401458</c:v>
                </c:pt>
                <c:pt idx="13">
                  <c:v>0.23918316966564812</c:v>
                </c:pt>
                <c:pt idx="14">
                  <c:v>0.25385442475265002</c:v>
                </c:pt>
                <c:pt idx="15">
                  <c:v>0.26787915508924687</c:v>
                </c:pt>
                <c:pt idx="16">
                  <c:v>0.28131194512399421</c:v>
                </c:pt>
                <c:pt idx="17">
                  <c:v>0.29420074574824723</c:v>
                </c:pt>
                <c:pt idx="18">
                  <c:v>0.30658790746547565</c:v>
                </c:pt>
                <c:pt idx="19">
                  <c:v>0.3185110199326821</c:v>
                </c:pt>
                <c:pt idx="20">
                  <c:v>0.33000359985097932</c:v>
                </c:pt>
                <c:pt idx="21">
                  <c:v>0.34109565893456228</c:v>
                </c:pt>
                <c:pt idx="22">
                  <c:v>0.35181417620258271</c:v>
                </c:pt>
                <c:pt idx="23">
                  <c:v>0.36218349330592797</c:v>
                </c:pt>
                <c:pt idx="24">
                  <c:v>0.37222564746581771</c:v>
                </c:pt>
                <c:pt idx="25">
                  <c:v>0.38196065347849528</c:v>
                </c:pt>
                <c:pt idx="26">
                  <c:v>0.3914067438595023</c:v>
                </c:pt>
                <c:pt idx="27">
                  <c:v>0.39876683791702838</c:v>
                </c:pt>
                <c:pt idx="28">
                  <c:v>0.40058057436950162</c:v>
                </c:pt>
                <c:pt idx="29">
                  <c:v>0.40949740074279489</c:v>
                </c:pt>
                <c:pt idx="30">
                  <c:v>0.41817123132876799</c:v>
                </c:pt>
                <c:pt idx="31">
                  <c:v>0.4266149594814671</c:v>
                </c:pt>
                <c:pt idx="32">
                  <c:v>0.43484047883845928</c:v>
                </c:pt>
                <c:pt idx="33">
                  <c:v>0.44285878407601909</c:v>
                </c:pt>
                <c:pt idx="34">
                  <c:v>0.45068005928253851</c:v>
                </c:pt>
                <c:pt idx="35">
                  <c:v>0.45831375573235739</c:v>
                </c:pt>
                <c:pt idx="36">
                  <c:v>0.46576866054993038</c:v>
                </c:pt>
                <c:pt idx="37">
                  <c:v>0.47305295751549614</c:v>
                </c:pt>
                <c:pt idx="38">
                  <c:v>0.48017428106741145</c:v>
                </c:pt>
                <c:pt idx="39">
                  <c:v>0.48713976439463508</c:v>
                </c:pt>
                <c:pt idx="40">
                  <c:v>0.49395608237887378</c:v>
                </c:pt>
                <c:pt idx="41">
                  <c:v>0.50062949003441071</c:v>
                </c:pt>
                <c:pt idx="42">
                  <c:v>0.50716585700046013</c:v>
                </c:pt>
                <c:pt idx="43">
                  <c:v>0.51357069856272597</c:v>
                </c:pt>
                <c:pt idx="44">
                  <c:v>0.51984920361500897</c:v>
                </c:pt>
                <c:pt idx="45">
                  <c:v>0.52600625991606331</c:v>
                </c:pt>
                <c:pt idx="46">
                  <c:v>0.53204647694971419</c:v>
                </c:pt>
                <c:pt idx="47">
                  <c:v>0.53797420665608542</c:v>
                </c:pt>
                <c:pt idx="48">
                  <c:v>0.54379356226750075</c:v>
                </c:pt>
                <c:pt idx="49">
                  <c:v>0.54950843545326544</c:v>
                </c:pt>
                <c:pt idx="50">
                  <c:v>0.55512251195231543</c:v>
                </c:pt>
                <c:pt idx="51">
                  <c:v>0.56063928585100531</c:v>
                </c:pt>
                <c:pt idx="52">
                  <c:v>0.56606207264454489</c:v>
                </c:pt>
                <c:pt idx="53">
                  <c:v>0.57139402120435412</c:v>
                </c:pt>
                <c:pt idx="54">
                  <c:v>0.57663812475949827</c:v>
                </c:pt>
                <c:pt idx="55">
                  <c:v>0.58179723098809644</c:v>
                </c:pt>
                <c:pt idx="56">
                  <c:v>0.58687405130388537</c:v>
                </c:pt>
                <c:pt idx="57">
                  <c:v>0.59187116941376039</c:v>
                </c:pt>
                <c:pt idx="58">
                  <c:v>0.60403116163363357</c:v>
                </c:pt>
                <c:pt idx="59">
                  <c:v>0.61574366346292075</c:v>
                </c:pt>
                <c:pt idx="60">
                  <c:v>0.62704044471220144</c:v>
                </c:pt>
                <c:pt idx="61">
                  <c:v>0.63795000758267639</c:v>
                </c:pt>
                <c:pt idx="62">
                  <c:v>0.64849801996168754</c:v>
                </c:pt>
                <c:pt idx="63">
                  <c:v>0.65870767919631779</c:v>
                </c:pt>
                <c:pt idx="64">
                  <c:v>0.66860001931560908</c:v>
                </c:pt>
                <c:pt idx="65">
                  <c:v>0.67819417193367137</c:v>
                </c:pt>
                <c:pt idx="66">
                  <c:v>0.68750758896906639</c:v>
                </c:pt>
                <c:pt idx="67">
                  <c:v>0.69655623369612385</c:v>
                </c:pt>
                <c:pt idx="68">
                  <c:v>0.70535474538250387</c:v>
                </c:pt>
                <c:pt idx="69">
                  <c:v>0.71391658177754469</c:v>
                </c:pt>
                <c:pt idx="70">
                  <c:v>0.72225414293366774</c:v>
                </c:pt>
                <c:pt idx="71">
                  <c:v>0.73037887922066291</c:v>
                </c:pt>
                <c:pt idx="72">
                  <c:v>0.73830138589422767</c:v>
                </c:pt>
                <c:pt idx="73">
                  <c:v>0.74603148617855397</c:v>
                </c:pt>
                <c:pt idx="74">
                  <c:v>0.75357830449739294</c:v>
                </c:pt>
                <c:pt idx="75">
                  <c:v>0.76095033122295608</c:v>
                </c:pt>
                <c:pt idx="76">
                  <c:v>0.76815548009497348</c:v>
                </c:pt>
                <c:pt idx="77">
                  <c:v>0.77520113928362178</c:v>
                </c:pt>
                <c:pt idx="78">
                  <c:v>0.782094216922397</c:v>
                </c:pt>
                <c:pt idx="79">
                  <c:v>0.78884118181439822</c:v>
                </c:pt>
                <c:pt idx="80">
                  <c:v>0.79544809991325305</c:v>
                </c:pt>
                <c:pt idx="81">
                  <c:v>0.80192066709431697</c:v>
                </c:pt>
                <c:pt idx="82">
                  <c:v>0.80826423865982322</c:v>
                </c:pt>
                <c:pt idx="83">
                  <c:v>0.81448385596096529</c:v>
                </c:pt>
                <c:pt idx="84">
                  <c:v>0.82058427046850324</c:v>
                </c:pt>
                <c:pt idx="85">
                  <c:v>0.82656996557982154</c:v>
                </c:pt>
                <c:pt idx="86">
                  <c:v>0.83244517641316496</c:v>
                </c:pt>
                <c:pt idx="87">
                  <c:v>0.83821390780795813</c:v>
                </c:pt>
                <c:pt idx="88">
                  <c:v>0.84387995072283939</c:v>
                </c:pt>
                <c:pt idx="89">
                  <c:v>0.84944689719956668</c:v>
                </c:pt>
                <c:pt idx="90">
                  <c:v>0.85491815404072546</c:v>
                </c:pt>
                <c:pt idx="91">
                  <c:v>0.86029695533166162</c:v>
                </c:pt>
                <c:pt idx="92">
                  <c:v>0.86558637392189119</c:v>
                </c:pt>
                <c:pt idx="93">
                  <c:v>0.87078933196804797</c:v>
                </c:pt>
                <c:pt idx="94">
                  <c:v>0.87590861062894287</c:v>
                </c:pt>
                <c:pt idx="95">
                  <c:v>0.88094685899326242</c:v>
                </c:pt>
                <c:pt idx="96">
                  <c:v>0.88590660231166318</c:v>
                </c:pt>
                <c:pt idx="97">
                  <c:v>0.89079024959729558</c:v>
                </c:pt>
                <c:pt idx="98">
                  <c:v>0.89560010065203177</c:v>
                </c:pt>
                <c:pt idx="99">
                  <c:v>0.90033835256969064</c:v>
                </c:pt>
                <c:pt idx="100">
                  <c:v>1.0245999974535522</c:v>
                </c:pt>
                <c:pt idx="101">
                  <c:v>1.1317024367964561</c:v>
                </c:pt>
                <c:pt idx="102">
                  <c:v>1.1820667018879527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3D9-4854-9BEB-6802EF7D87BD}"/>
            </c:ext>
          </c:extLst>
        </c:ser>
        <c:ser>
          <c:idx val="4"/>
          <c:order val="4"/>
          <c:tx>
            <c:strRef>
              <c:f>'f1&amp;f2&amp;f3'!$R$1</c:f>
              <c:strCache>
                <c:ptCount val="1"/>
                <c:pt idx="0">
                  <c:v>f3(D/a)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'f1&amp;f2&amp;f3'!$K$2:$K$104</c:f>
              <c:numCache>
                <c:formatCode>General</c:formatCode>
                <c:ptCount val="103"/>
                <c:pt idx="0">
                  <c:v>2.0002</c:v>
                </c:pt>
                <c:pt idx="1">
                  <c:v>2.0019999999999998</c:v>
                </c:pt>
                <c:pt idx="2">
                  <c:v>2.02</c:v>
                </c:pt>
                <c:pt idx="3">
                  <c:v>2.12</c:v>
                </c:pt>
                <c:pt idx="4">
                  <c:v>2.2200000000000002</c:v>
                </c:pt>
                <c:pt idx="5">
                  <c:v>2.3200000000000003</c:v>
                </c:pt>
                <c:pt idx="6">
                  <c:v>2.42</c:v>
                </c:pt>
                <c:pt idx="7">
                  <c:v>2.52</c:v>
                </c:pt>
                <c:pt idx="8">
                  <c:v>2.62</c:v>
                </c:pt>
                <c:pt idx="9">
                  <c:v>2.7199999999999998</c:v>
                </c:pt>
                <c:pt idx="10">
                  <c:v>2.82</c:v>
                </c:pt>
                <c:pt idx="11">
                  <c:v>2.92</c:v>
                </c:pt>
                <c:pt idx="12">
                  <c:v>3.02</c:v>
                </c:pt>
                <c:pt idx="13">
                  <c:v>3.12</c:v>
                </c:pt>
                <c:pt idx="14">
                  <c:v>3.22</c:v>
                </c:pt>
                <c:pt idx="15">
                  <c:v>3.3200000000000003</c:v>
                </c:pt>
                <c:pt idx="16">
                  <c:v>3.4200000000000004</c:v>
                </c:pt>
                <c:pt idx="17">
                  <c:v>3.5200000000000005</c:v>
                </c:pt>
                <c:pt idx="18">
                  <c:v>3.6200000000000006</c:v>
                </c:pt>
                <c:pt idx="19">
                  <c:v>3.7200000000000006</c:v>
                </c:pt>
                <c:pt idx="20">
                  <c:v>3.8200000000000007</c:v>
                </c:pt>
                <c:pt idx="21">
                  <c:v>3.9200000000000008</c:v>
                </c:pt>
                <c:pt idx="22">
                  <c:v>4.0200000000000014</c:v>
                </c:pt>
                <c:pt idx="23">
                  <c:v>4.120000000000001</c:v>
                </c:pt>
                <c:pt idx="24">
                  <c:v>4.2200000000000006</c:v>
                </c:pt>
                <c:pt idx="25">
                  <c:v>4.3200000000000012</c:v>
                </c:pt>
                <c:pt idx="26">
                  <c:v>4.4200000000000017</c:v>
                </c:pt>
                <c:pt idx="27">
                  <c:v>4.5</c:v>
                </c:pt>
                <c:pt idx="28">
                  <c:v>4.5200000000000014</c:v>
                </c:pt>
                <c:pt idx="29">
                  <c:v>4.620000000000001</c:v>
                </c:pt>
                <c:pt idx="30">
                  <c:v>4.7200000000000015</c:v>
                </c:pt>
                <c:pt idx="31">
                  <c:v>4.8200000000000021</c:v>
                </c:pt>
                <c:pt idx="32">
                  <c:v>4.9200000000000017</c:v>
                </c:pt>
                <c:pt idx="33">
                  <c:v>5.0200000000000014</c:v>
                </c:pt>
                <c:pt idx="34">
                  <c:v>5.1200000000000019</c:v>
                </c:pt>
                <c:pt idx="35">
                  <c:v>5.2200000000000024</c:v>
                </c:pt>
                <c:pt idx="36">
                  <c:v>5.3200000000000021</c:v>
                </c:pt>
                <c:pt idx="37">
                  <c:v>5.4200000000000017</c:v>
                </c:pt>
                <c:pt idx="38">
                  <c:v>5.5200000000000022</c:v>
                </c:pt>
                <c:pt idx="39">
                  <c:v>5.6200000000000028</c:v>
                </c:pt>
                <c:pt idx="40">
                  <c:v>5.7200000000000024</c:v>
                </c:pt>
                <c:pt idx="41">
                  <c:v>5.8200000000000021</c:v>
                </c:pt>
                <c:pt idx="42">
                  <c:v>5.9200000000000026</c:v>
                </c:pt>
                <c:pt idx="43">
                  <c:v>6.0200000000000022</c:v>
                </c:pt>
                <c:pt idx="44">
                  <c:v>6.1200000000000019</c:v>
                </c:pt>
                <c:pt idx="45">
                  <c:v>6.2200000000000015</c:v>
                </c:pt>
                <c:pt idx="46">
                  <c:v>6.3200000000000012</c:v>
                </c:pt>
                <c:pt idx="47">
                  <c:v>6.4200000000000008</c:v>
                </c:pt>
                <c:pt idx="48">
                  <c:v>6.5200000000000005</c:v>
                </c:pt>
                <c:pt idx="49">
                  <c:v>6.62</c:v>
                </c:pt>
                <c:pt idx="50">
                  <c:v>6.72</c:v>
                </c:pt>
                <c:pt idx="51">
                  <c:v>6.8199999999999994</c:v>
                </c:pt>
                <c:pt idx="52">
                  <c:v>6.919999999999999</c:v>
                </c:pt>
                <c:pt idx="53">
                  <c:v>7.0199999999999987</c:v>
                </c:pt>
                <c:pt idx="54">
                  <c:v>7.1199999999999983</c:v>
                </c:pt>
                <c:pt idx="55">
                  <c:v>7.219999999999998</c:v>
                </c:pt>
                <c:pt idx="56">
                  <c:v>7.3199999999999976</c:v>
                </c:pt>
                <c:pt idx="57">
                  <c:v>7.4199999999999973</c:v>
                </c:pt>
                <c:pt idx="58">
                  <c:v>7.6699999999999973</c:v>
                </c:pt>
                <c:pt idx="59">
                  <c:v>7.9199999999999973</c:v>
                </c:pt>
                <c:pt idx="60">
                  <c:v>8.1699999999999982</c:v>
                </c:pt>
                <c:pt idx="61">
                  <c:v>8.4199999999999982</c:v>
                </c:pt>
                <c:pt idx="62">
                  <c:v>8.6699999999999982</c:v>
                </c:pt>
                <c:pt idx="63">
                  <c:v>8.9199999999999982</c:v>
                </c:pt>
                <c:pt idx="64">
                  <c:v>9.1699999999999982</c:v>
                </c:pt>
                <c:pt idx="65">
                  <c:v>9.4199999999999982</c:v>
                </c:pt>
                <c:pt idx="66">
                  <c:v>9.6699999999999982</c:v>
                </c:pt>
                <c:pt idx="67">
                  <c:v>9.9199999999999982</c:v>
                </c:pt>
                <c:pt idx="68">
                  <c:v>10.169999999999998</c:v>
                </c:pt>
                <c:pt idx="69">
                  <c:v>10.419999999999998</c:v>
                </c:pt>
                <c:pt idx="70">
                  <c:v>10.669999999999998</c:v>
                </c:pt>
                <c:pt idx="71">
                  <c:v>10.919999999999998</c:v>
                </c:pt>
                <c:pt idx="72">
                  <c:v>11.169999999999998</c:v>
                </c:pt>
                <c:pt idx="73">
                  <c:v>11.419999999999998</c:v>
                </c:pt>
                <c:pt idx="74">
                  <c:v>11.669999999999998</c:v>
                </c:pt>
                <c:pt idx="75">
                  <c:v>11.919999999999998</c:v>
                </c:pt>
                <c:pt idx="76">
                  <c:v>12.169999999999998</c:v>
                </c:pt>
                <c:pt idx="77">
                  <c:v>12.419999999999998</c:v>
                </c:pt>
                <c:pt idx="78">
                  <c:v>12.669999999999998</c:v>
                </c:pt>
                <c:pt idx="79">
                  <c:v>12.919999999999998</c:v>
                </c:pt>
                <c:pt idx="80">
                  <c:v>13.169999999999998</c:v>
                </c:pt>
                <c:pt idx="81">
                  <c:v>13.419999999999998</c:v>
                </c:pt>
                <c:pt idx="82">
                  <c:v>13.669999999999998</c:v>
                </c:pt>
                <c:pt idx="83">
                  <c:v>13.919999999999998</c:v>
                </c:pt>
                <c:pt idx="84">
                  <c:v>14.169999999999998</c:v>
                </c:pt>
                <c:pt idx="85">
                  <c:v>14.419999999999998</c:v>
                </c:pt>
                <c:pt idx="86">
                  <c:v>14.669999999999998</c:v>
                </c:pt>
                <c:pt idx="87">
                  <c:v>14.919999999999998</c:v>
                </c:pt>
                <c:pt idx="88">
                  <c:v>15.169999999999998</c:v>
                </c:pt>
                <c:pt idx="89">
                  <c:v>15.419999999999998</c:v>
                </c:pt>
                <c:pt idx="90">
                  <c:v>15.669999999999998</c:v>
                </c:pt>
                <c:pt idx="91">
                  <c:v>15.919999999999998</c:v>
                </c:pt>
                <c:pt idx="92">
                  <c:v>16.169999999999998</c:v>
                </c:pt>
                <c:pt idx="93">
                  <c:v>16.419999999999998</c:v>
                </c:pt>
                <c:pt idx="94">
                  <c:v>16.669999999999998</c:v>
                </c:pt>
                <c:pt idx="95">
                  <c:v>16.919999999999998</c:v>
                </c:pt>
                <c:pt idx="96">
                  <c:v>17.169999999999998</c:v>
                </c:pt>
                <c:pt idx="97">
                  <c:v>17.419999999999998</c:v>
                </c:pt>
                <c:pt idx="98">
                  <c:v>17.669999999999998</c:v>
                </c:pt>
                <c:pt idx="99">
                  <c:v>17.919999999999998</c:v>
                </c:pt>
                <c:pt idx="100">
                  <c:v>26</c:v>
                </c:pt>
                <c:pt idx="101">
                  <c:v>36</c:v>
                </c:pt>
                <c:pt idx="102">
                  <c:v>42</c:v>
                </c:pt>
              </c:numCache>
            </c:numRef>
          </c:xVal>
          <c:yVal>
            <c:numRef>
              <c:f>'f1&amp;f2&amp;f3'!$R$2:$R$104</c:f>
              <c:numCache>
                <c:formatCode>General</c:formatCode>
                <c:ptCount val="103"/>
                <c:pt idx="0">
                  <c:v>4.5015440684487984E-3</c:v>
                </c:pt>
                <c:pt idx="1">
                  <c:v>1.4234064864268313E-2</c:v>
                </c:pt>
                <c:pt idx="2">
                  <c:v>4.4978386782317366E-2</c:v>
                </c:pt>
                <c:pt idx="3">
                  <c:v>0.10972176287436913</c:v>
                </c:pt>
                <c:pt idx="4">
                  <c:v>0.14796478564084573</c:v>
                </c:pt>
                <c:pt idx="5">
                  <c:v>0.17774494600437143</c:v>
                </c:pt>
                <c:pt idx="6">
                  <c:v>0.20283895782158715</c:v>
                </c:pt>
                <c:pt idx="7">
                  <c:v>0.22483347492608688</c:v>
                </c:pt>
                <c:pt idx="8">
                  <c:v>0.2445765516601246</c:v>
                </c:pt>
                <c:pt idx="9">
                  <c:v>0.26258566931366972</c:v>
                </c:pt>
                <c:pt idx="10">
                  <c:v>0.27920469156344285</c:v>
                </c:pt>
                <c:pt idx="11">
                  <c:v>0.29467619956494662</c:v>
                </c:pt>
                <c:pt idx="12">
                  <c:v>0.30917909540773453</c:v>
                </c:pt>
                <c:pt idx="13">
                  <c:v>0.32284992485205777</c:v>
                </c:pt>
                <c:pt idx="14">
                  <c:v>0.33579579299544599</c:v>
                </c:pt>
                <c:pt idx="15">
                  <c:v>0.34810260493903739</c:v>
                </c:pt>
                <c:pt idx="16">
                  <c:v>0.35984054955153155</c:v>
                </c:pt>
                <c:pt idx="17">
                  <c:v>0.37106787784673373</c:v>
                </c:pt>
                <c:pt idx="18">
                  <c:v>0.38183358367107861</c:v>
                </c:pt>
                <c:pt idx="19">
                  <c:v>0.39217935372369878</c:v>
                </c:pt>
                <c:pt idx="20">
                  <c:v>0.40214101701695254</c:v>
                </c:pt>
                <c:pt idx="21">
                  <c:v>0.4117496427568475</c:v>
                </c:pt>
                <c:pt idx="22">
                  <c:v>0.421032385830588</c:v>
                </c:pt>
                <c:pt idx="23">
                  <c:v>0.43001314757782616</c:v>
                </c:pt>
                <c:pt idx="24">
                  <c:v>0.43871309903583877</c:v>
                </c:pt>
                <c:pt idx="25">
                  <c:v>0.44715110020733101</c:v>
                </c:pt>
                <c:pt idx="26">
                  <c:v>0.45534403961962705</c:v>
                </c:pt>
                <c:pt idx="27">
                  <c:v>0.46173220839597295</c:v>
                </c:pt>
                <c:pt idx="28">
                  <c:v>0.46330711200860397</c:v>
                </c:pt>
                <c:pt idx="29">
                  <c:v>0.47105404741967899</c:v>
                </c:pt>
                <c:pt idx="30">
                  <c:v>0.47859730176283044</c:v>
                </c:pt>
                <c:pt idx="31">
                  <c:v>0.48594821649109265</c:v>
                </c:pt>
                <c:pt idx="32">
                  <c:v>0.49311715332719097</c:v>
                </c:pt>
                <c:pt idx="33">
                  <c:v>0.50011360866142374</c:v>
                </c:pt>
                <c:pt idx="34">
                  <c:v>0.50694631126200917</c:v>
                </c:pt>
                <c:pt idx="35">
                  <c:v>0.5136233061906389</c:v>
                </c:pt>
                <c:pt idx="36">
                  <c:v>0.52015202723989373</c:v>
                </c:pt>
                <c:pt idx="37">
                  <c:v>0.52653935976177135</c:v>
                </c:pt>
                <c:pt idx="38">
                  <c:v>0.53279169540617421</c:v>
                </c:pt>
                <c:pt idx="39">
                  <c:v>0.53891498001161964</c:v>
                </c:pt>
                <c:pt idx="40">
                  <c:v>0.54491475567048442</c:v>
                </c:pt>
                <c:pt idx="41">
                  <c:v>0.55079619781499001</c:v>
                </c:pt>
                <c:pt idx="42">
                  <c:v>0.5565641480281901</c:v>
                </c:pt>
                <c:pt idx="43">
                  <c:v>0.56222314316912314</c:v>
                </c:pt>
                <c:pt idx="44">
                  <c:v>0.56777744130740904</c:v>
                </c:pt>
                <c:pt idx="45">
                  <c:v>0.57323104488557153</c:v>
                </c:pt>
                <c:pt idx="46">
                  <c:v>0.57858772146388926</c:v>
                </c:pt>
                <c:pt idx="47">
                  <c:v>0.58385102234998876</c:v>
                </c:pt>
                <c:pt idx="48">
                  <c:v>0.58902429937161105</c:v>
                </c:pt>
                <c:pt idx="49">
                  <c:v>0.59411072001438325</c:v>
                </c:pt>
                <c:pt idx="50">
                  <c:v>0.59911328111568596</c:v>
                </c:pt>
                <c:pt idx="51">
                  <c:v>0.60403482127979868</c:v>
                </c:pt>
                <c:pt idx="52">
                  <c:v>0.60887803215756742</c:v>
                </c:pt>
                <c:pt idx="53">
                  <c:v>0.61364546871520875</c:v>
                </c:pt>
                <c:pt idx="54">
                  <c:v>0.61833955860098044</c:v>
                </c:pt>
                <c:pt idx="55">
                  <c:v>0.62296261070485681</c:v>
                </c:pt>
                <c:pt idx="56">
                  <c:v>0.62751682299469136</c:v>
                </c:pt>
                <c:pt idx="57">
                  <c:v>0.6320042897023046</c:v>
                </c:pt>
                <c:pt idx="58">
                  <c:v>0.64294382778230141</c:v>
                </c:pt>
                <c:pt idx="59">
                  <c:v>0.6535072652186863</c:v>
                </c:pt>
                <c:pt idx="60">
                  <c:v>0.66372037382834459</c:v>
                </c:pt>
                <c:pt idx="61">
                  <c:v>0.67360629703479336</c:v>
                </c:pt>
                <c:pt idx="62">
                  <c:v>0.68318590300192528</c:v>
                </c:pt>
                <c:pt idx="63">
                  <c:v>0.6924780793904487</c:v>
                </c:pt>
                <c:pt idx="64">
                  <c:v>0.70149998110198786</c:v>
                </c:pt>
                <c:pt idx="65">
                  <c:v>0.71026723984833695</c:v>
                </c:pt>
                <c:pt idx="66">
                  <c:v>0.71879414248385054</c:v>
                </c:pt>
                <c:pt idx="67">
                  <c:v>0.72709378359602261</c:v>
                </c:pt>
                <c:pt idx="68">
                  <c:v>0.73517819674226181</c:v>
                </c:pt>
                <c:pt idx="69">
                  <c:v>0.7430584678636637</c:v>
                </c:pt>
                <c:pt idx="70">
                  <c:v>0.75074483373710466</c:v>
                </c:pt>
                <c:pt idx="71">
                  <c:v>0.75824676779990563</c:v>
                </c:pt>
                <c:pt idx="72">
                  <c:v>0.76557305526322994</c:v>
                </c:pt>
                <c:pt idx="73">
                  <c:v>0.77273185909640318</c:v>
                </c:pt>
                <c:pt idx="74">
                  <c:v>0.77973077819578673</c:v>
                </c:pt>
                <c:pt idx="75">
                  <c:v>0.7865768988345323</c:v>
                </c:pt>
                <c:pt idx="76">
                  <c:v>0.79327684031267987</c:v>
                </c:pt>
                <c:pt idx="77">
                  <c:v>0.79983679558231158</c:v>
                </c:pt>
                <c:pt idx="78">
                  <c:v>0.80626256750337477</c:v>
                </c:pt>
                <c:pt idx="79">
                  <c:v>0.81255960128731397</c:v>
                </c:pt>
                <c:pt idx="80">
                  <c:v>0.8187330136038482</c:v>
                </c:pt>
                <c:pt idx="81">
                  <c:v>0.8247876187579527</c:v>
                </c:pt>
                <c:pt idx="82">
                  <c:v>0.830727952286897</c:v>
                </c:pt>
                <c:pt idx="83">
                  <c:v>0.83655829227904388</c:v>
                </c:pt>
                <c:pt idx="84">
                  <c:v>0.84228267867544415</c:v>
                </c:pt>
                <c:pt idx="85">
                  <c:v>0.84790493078077744</c:v>
                </c:pt>
                <c:pt idx="86">
                  <c:v>0.85342866318084931</c:v>
                </c:pt>
                <c:pt idx="87">
                  <c:v>0.8588573002388018</c:v>
                </c:pt>
                <c:pt idx="88">
                  <c:v>0.86419408932073771</c:v>
                </c:pt>
                <c:pt idx="89">
                  <c:v>0.86944211288302164</c:v>
                </c:pt>
                <c:pt idx="90">
                  <c:v>0.87460429953763086</c:v>
                </c:pt>
                <c:pt idx="91">
                  <c:v>0.87968343419819872</c:v>
                </c:pt>
                <c:pt idx="92">
                  <c:v>0.88468216739749206</c:v>
                </c:pt>
                <c:pt idx="93">
                  <c:v>0.8896030238567223</c:v>
                </c:pt>
                <c:pt idx="94">
                  <c:v>0.89444841037808098</c:v>
                </c:pt>
                <c:pt idx="95">
                  <c:v>0.89922062312402362</c:v>
                </c:pt>
                <c:pt idx="96">
                  <c:v>0.90392185433994143</c:v>
                </c:pt>
                <c:pt idx="97">
                  <c:v>0.90855419857080977</c:v>
                </c:pt>
                <c:pt idx="98">
                  <c:v>0.91311965841710174</c:v>
                </c:pt>
                <c:pt idx="99">
                  <c:v>0.91762014987056006</c:v>
                </c:pt>
                <c:pt idx="100">
                  <c:v>1.0366124172969493</c:v>
                </c:pt>
                <c:pt idx="101">
                  <c:v>1.1404236111986898</c:v>
                </c:pt>
                <c:pt idx="102">
                  <c:v>1.1895565893715285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3D9-4854-9BEB-6802EF7D8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110816"/>
        <c:axId val="791114144"/>
      </c:scatterChart>
      <c:valAx>
        <c:axId val="79111081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D/a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1114144"/>
        <c:crosses val="autoZero"/>
        <c:crossBetween val="midCat"/>
      </c:valAx>
      <c:valAx>
        <c:axId val="7911141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Value</a:t>
                </a:r>
                <a:r>
                  <a:rPr lang="en-US" altLang="ja-JP" baseline="0"/>
                  <a:t> of Function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0555555555555555E-2"/>
              <c:y val="0.26766185476815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111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6"/>
          <c:order val="0"/>
          <c:tx>
            <c:strRef>
              <c:f>実測によるｆの計算!$M$37</c:f>
              <c:strCache>
                <c:ptCount val="1"/>
                <c:pt idx="0">
                  <c:v>LのfLi値Φ9.5pipe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1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実測によるｆの計算!$M$38:$M$49</c:f>
              <c:numCache>
                <c:formatCode>0.0000_);[Red]\(0.0000\)</c:formatCode>
                <c:ptCount val="12"/>
                <c:pt idx="0">
                  <c:v>0.12433975321714699</c:v>
                </c:pt>
                <c:pt idx="1">
                  <c:v>0.14266350632283178</c:v>
                </c:pt>
                <c:pt idx="2">
                  <c:v>0.1734212347502313</c:v>
                </c:pt>
                <c:pt idx="3">
                  <c:v>0.25718696323336188</c:v>
                </c:pt>
                <c:pt idx="4">
                  <c:v>0.23951762988145159</c:v>
                </c:pt>
                <c:pt idx="5">
                  <c:v>0.28663585215321247</c:v>
                </c:pt>
                <c:pt idx="6">
                  <c:v>0.34815130900801156</c:v>
                </c:pt>
                <c:pt idx="7">
                  <c:v>0.38218113620428334</c:v>
                </c:pt>
                <c:pt idx="8">
                  <c:v>0.43518913626001438</c:v>
                </c:pt>
                <c:pt idx="9">
                  <c:v>0.62758854386970508</c:v>
                </c:pt>
                <c:pt idx="10">
                  <c:v>0.5425139758790255</c:v>
                </c:pt>
                <c:pt idx="11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287-46E3-865B-0734A2D5EC70}"/>
            </c:ext>
          </c:extLst>
        </c:ser>
        <c:ser>
          <c:idx val="7"/>
          <c:order val="1"/>
          <c:tx>
            <c:strRef>
              <c:f>実測によるｆの計算!$P$37</c:f>
              <c:strCache>
                <c:ptCount val="1"/>
                <c:pt idx="0">
                  <c:v>CのfCi値Φ9.5pipe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2">
                    <a:tint val="77000"/>
                    <a:alpha val="95000"/>
                  </a:schemeClr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実測によるｆの計算!$P$38:$P$49</c:f>
              <c:numCache>
                <c:formatCode>0.0000_);[Red]\(0.0000\)</c:formatCode>
                <c:ptCount val="12"/>
                <c:pt idx="0">
                  <c:v>5.5493749869158261E-2</c:v>
                </c:pt>
                <c:pt idx="1">
                  <c:v>9.9290337899536341E-2</c:v>
                </c:pt>
                <c:pt idx="2">
                  <c:v>0.13242780162384379</c:v>
                </c:pt>
                <c:pt idx="3">
                  <c:v>0.19101066776772505</c:v>
                </c:pt>
                <c:pt idx="4">
                  <c:v>0.19186111597684227</c:v>
                </c:pt>
                <c:pt idx="5">
                  <c:v>0.23661325855698867</c:v>
                </c:pt>
                <c:pt idx="6">
                  <c:v>0.30210324346886408</c:v>
                </c:pt>
                <c:pt idx="7">
                  <c:v>0.33363275509754392</c:v>
                </c:pt>
                <c:pt idx="8">
                  <c:v>0.38626753897811739</c:v>
                </c:pt>
                <c:pt idx="9">
                  <c:v>0.59420858588525605</c:v>
                </c:pt>
                <c:pt idx="10">
                  <c:v>0.49851928098564063</c:v>
                </c:pt>
                <c:pt idx="11">
                  <c:v>0.91529325931178362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287-46E3-865B-0734A2D5EC70}"/>
            </c:ext>
          </c:extLst>
        </c:ser>
        <c:ser>
          <c:idx val="8"/>
          <c:order val="2"/>
          <c:tx>
            <c:strRef>
              <c:f>実測によるｆの計算!$R$37</c:f>
              <c:strCache>
                <c:ptCount val="1"/>
                <c:pt idx="0">
                  <c:v>ZのfZiΦ9.5pipe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bg2">
                    <a:lumMod val="75000"/>
                  </a:schemeClr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実測によるｆの計算!$R$38:$R$49</c:f>
              <c:numCache>
                <c:formatCode>0.0000_);[Red]\(0.0000\)</c:formatCode>
                <c:ptCount val="12"/>
                <c:pt idx="0">
                  <c:v>8.2984953402332168E-2</c:v>
                </c:pt>
                <c:pt idx="1">
                  <c:v>0.11890011070181457</c:v>
                </c:pt>
                <c:pt idx="2">
                  <c:v>0.15139552543897158</c:v>
                </c:pt>
                <c:pt idx="3">
                  <c:v>0.22142446522134884</c:v>
                </c:pt>
                <c:pt idx="4">
                  <c:v>0.2141581189848964</c:v>
                </c:pt>
                <c:pt idx="5">
                  <c:v>0.26016993674007005</c:v>
                </c:pt>
                <c:pt idx="6">
                  <c:v>0.32399180695448387</c:v>
                </c:pt>
                <c:pt idx="7">
                  <c:v>0.35673135406160317</c:v>
                </c:pt>
                <c:pt idx="8">
                  <c:v>0.40959575477387256</c:v>
                </c:pt>
                <c:pt idx="9">
                  <c:v>0.61006945717101557</c:v>
                </c:pt>
                <c:pt idx="10">
                  <c:v>0.51953972852080565</c:v>
                </c:pt>
                <c:pt idx="11">
                  <c:v>0.94410320413881166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287-46E3-865B-0734A2D5EC70}"/>
            </c:ext>
          </c:extLst>
        </c:ser>
        <c:ser>
          <c:idx val="3"/>
          <c:order val="3"/>
          <c:tx>
            <c:strRef>
              <c:f>実測によるｆの計算!$M$27</c:f>
              <c:strCache>
                <c:ptCount val="1"/>
                <c:pt idx="0">
                  <c:v>LのfLi値Φ8Solid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実測によるｆの計算!$M$28:$M$36</c:f>
              <c:numCache>
                <c:formatCode>0.0000_);[Red]\(0.0000\)</c:formatCode>
                <c:ptCount val="9"/>
                <c:pt idx="0">
                  <c:v>0.159954657404973</c:v>
                </c:pt>
                <c:pt idx="1">
                  <c:v>0.21034037448753951</c:v>
                </c:pt>
                <c:pt idx="2">
                  <c:v>0.31351112851374707</c:v>
                </c:pt>
                <c:pt idx="3">
                  <c:v>0.34390251342069195</c:v>
                </c:pt>
                <c:pt idx="4">
                  <c:v>0.42148052226210381</c:v>
                </c:pt>
                <c:pt idx="5">
                  <c:v>0.43027802841937735</c:v>
                </c:pt>
                <c:pt idx="6">
                  <c:v>0.43987530786367579</c:v>
                </c:pt>
                <c:pt idx="7">
                  <c:v>0.50305739753864009</c:v>
                </c:pt>
                <c:pt idx="8">
                  <c:v>0.70779935901700552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87-46E3-865B-0734A2D5EC70}"/>
            </c:ext>
          </c:extLst>
        </c:ser>
        <c:ser>
          <c:idx val="4"/>
          <c:order val="4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87-46E3-865B-0734A2D5EC70}"/>
            </c:ext>
          </c:extLst>
        </c:ser>
        <c:ser>
          <c:idx val="5"/>
          <c:order val="5"/>
          <c:tx>
            <c:strRef>
              <c:f>実測によるｆの計算!$R$27</c:f>
              <c:strCache>
                <c:ptCount val="1"/>
                <c:pt idx="0">
                  <c:v>ZのfZiΦ8Solid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実測によるｆの計算!$R$28:$R$36</c:f>
              <c:numCache>
                <c:formatCode>0.0000_);[Red]\(0.0000\)</c:formatCode>
                <c:ptCount val="9"/>
                <c:pt idx="0">
                  <c:v>9.8334885043752235E-2</c:v>
                </c:pt>
                <c:pt idx="1">
                  <c:v>0.13535866693419238</c:v>
                </c:pt>
                <c:pt idx="2">
                  <c:v>0.21481781102736267</c:v>
                </c:pt>
                <c:pt idx="3">
                  <c:v>0.26110155608968472</c:v>
                </c:pt>
                <c:pt idx="4">
                  <c:v>0.32373918911027433</c:v>
                </c:pt>
                <c:pt idx="5">
                  <c:v>0.36723055818276235</c:v>
                </c:pt>
                <c:pt idx="6">
                  <c:v>0.3900243057895601</c:v>
                </c:pt>
                <c:pt idx="7">
                  <c:v>0.43904421803947374</c:v>
                </c:pt>
                <c:pt idx="8">
                  <c:v>0.65713997426047621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287-46E3-865B-0734A2D5EC70}"/>
            </c:ext>
          </c:extLst>
        </c:ser>
        <c:ser>
          <c:idx val="0"/>
          <c:order val="6"/>
          <c:tx>
            <c:strRef>
              <c:f>実測によるｆの計算!$M$11</c:f>
              <c:strCache>
                <c:ptCount val="1"/>
                <c:pt idx="0">
                  <c:v>LのfLi値Φ5Solid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実測によるｆの計算!$M$12:$M$26</c:f>
              <c:numCache>
                <c:formatCode>0.0000_);[Red]\(0.0000\)</c:formatCode>
                <c:ptCount val="15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287-46E3-865B-0734A2D5EC70}"/>
            </c:ext>
          </c:extLst>
        </c:ser>
        <c:ser>
          <c:idx val="1"/>
          <c:order val="7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287-46E3-865B-0734A2D5EC70}"/>
            </c:ext>
          </c:extLst>
        </c:ser>
        <c:ser>
          <c:idx val="2"/>
          <c:order val="8"/>
          <c:tx>
            <c:strRef>
              <c:f>実測によるｆの計算!$R$11</c:f>
              <c:strCache>
                <c:ptCount val="1"/>
                <c:pt idx="0">
                  <c:v>ZのfZi
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実測によるｆの計算!$R$12:$R$26</c:f>
              <c:numCache>
                <c:formatCode>0.0000_);[Red]\(0.0000\)</c:formatCode>
                <c:ptCount val="15"/>
                <c:pt idx="0">
                  <c:v>8.7566449106908903E-2</c:v>
                </c:pt>
                <c:pt idx="1">
                  <c:v>9.3311280475753586E-2</c:v>
                </c:pt>
                <c:pt idx="2">
                  <c:v>0.11766960049674047</c:v>
                </c:pt>
                <c:pt idx="3">
                  <c:v>0.17984745485961656</c:v>
                </c:pt>
                <c:pt idx="4">
                  <c:v>0.17119851699143449</c:v>
                </c:pt>
                <c:pt idx="5">
                  <c:v>0.20551119152113359</c:v>
                </c:pt>
                <c:pt idx="6">
                  <c:v>0.21424324326776278</c:v>
                </c:pt>
                <c:pt idx="7">
                  <c:v>0.24446894777418041</c:v>
                </c:pt>
                <c:pt idx="8">
                  <c:v>0.2913153260291636</c:v>
                </c:pt>
                <c:pt idx="9">
                  <c:v>0.3477350939418129</c:v>
                </c:pt>
                <c:pt idx="10">
                  <c:v>0.42274144868544955</c:v>
                </c:pt>
                <c:pt idx="11">
                  <c:v>0.42826146505253015</c:v>
                </c:pt>
                <c:pt idx="12">
                  <c:v>0.47017069179607768</c:v>
                </c:pt>
                <c:pt idx="13">
                  <c:v>0.555462832161293</c:v>
                </c:pt>
                <c:pt idx="14">
                  <c:v>0.76672325986161227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287-46E3-865B-0734A2D5E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overlay val="0"/>
        </c:title>
        <c:numFmt formatCode="0.0000_);[Red]\(0.00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78600997023026"/>
          <c:y val="0.10678210678210677"/>
          <c:w val="0.80834099596610831"/>
          <c:h val="0.77084182658985811"/>
        </c:manualLayout>
      </c:layout>
      <c:scatterChart>
        <c:scatterStyle val="lineMarker"/>
        <c:varyColors val="0"/>
        <c:ser>
          <c:idx val="6"/>
          <c:order val="0"/>
          <c:tx>
            <c:strRef>
              <c:f>実測によるｆの計算!$M$37</c:f>
              <c:strCache>
                <c:ptCount val="1"/>
                <c:pt idx="0">
                  <c:v>LのfLi値Φ9.5pipe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1"/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実測によるｆの計算!$M$38:$M$49</c:f>
              <c:numCache>
                <c:formatCode>0.0000_);[Red]\(0.0000\)</c:formatCode>
                <c:ptCount val="12"/>
                <c:pt idx="0">
                  <c:v>0.12433975321714699</c:v>
                </c:pt>
                <c:pt idx="1">
                  <c:v>0.14266350632283178</c:v>
                </c:pt>
                <c:pt idx="2">
                  <c:v>0.1734212347502313</c:v>
                </c:pt>
                <c:pt idx="3">
                  <c:v>0.25718696323336188</c:v>
                </c:pt>
                <c:pt idx="4">
                  <c:v>0.23951762988145159</c:v>
                </c:pt>
                <c:pt idx="5">
                  <c:v>0.28663585215321247</c:v>
                </c:pt>
                <c:pt idx="6">
                  <c:v>0.34815130900801156</c:v>
                </c:pt>
                <c:pt idx="7">
                  <c:v>0.38218113620428334</c:v>
                </c:pt>
                <c:pt idx="8">
                  <c:v>0.43518913626001438</c:v>
                </c:pt>
                <c:pt idx="9">
                  <c:v>0.62758854386970508</c:v>
                </c:pt>
                <c:pt idx="10">
                  <c:v>0.5425139758790255</c:v>
                </c:pt>
                <c:pt idx="11">
                  <c:v>0.97573985287771658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287-46E3-865B-0734A2D5EC70}"/>
            </c:ext>
          </c:extLst>
        </c:ser>
        <c:ser>
          <c:idx val="7"/>
          <c:order val="1"/>
          <c:tx>
            <c:strRef>
              <c:f>実測によるｆの計算!$P$37</c:f>
              <c:strCache>
                <c:ptCount val="1"/>
                <c:pt idx="0">
                  <c:v>CのfCi値Φ9.5pipe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chemeClr val="bg1"/>
              </a:solidFill>
              <a:ln w="25400">
                <a:solidFill>
                  <a:schemeClr val="accent2">
                    <a:tint val="77000"/>
                    <a:alpha val="95000"/>
                  </a:schemeClr>
                </a:solidFill>
              </a:ln>
            </c:spPr>
          </c:marker>
          <c:xVal>
            <c:numRef>
              <c:f>実測によるｆの計算!$I$38:$I$49</c:f>
              <c:numCache>
                <c:formatCode>General</c:formatCode>
                <c:ptCount val="12"/>
                <c:pt idx="0">
                  <c:v>2.0380549682875264</c:v>
                </c:pt>
                <c:pt idx="1">
                  <c:v>2.1057082452431288</c:v>
                </c:pt>
                <c:pt idx="2">
                  <c:v>2.2156448202959829</c:v>
                </c:pt>
                <c:pt idx="3">
                  <c:v>2.3974630021141645</c:v>
                </c:pt>
                <c:pt idx="4">
                  <c:v>2.3932346723044398</c:v>
                </c:pt>
                <c:pt idx="5">
                  <c:v>2.6300211416490487</c:v>
                </c:pt>
                <c:pt idx="6">
                  <c:v>3.0211416490486256</c:v>
                </c:pt>
                <c:pt idx="7">
                  <c:v>3.2684989429175473</c:v>
                </c:pt>
                <c:pt idx="8">
                  <c:v>3.7293868921775895</c:v>
                </c:pt>
                <c:pt idx="9">
                  <c:v>6.4397463002114161</c:v>
                </c:pt>
                <c:pt idx="10">
                  <c:v>4.9978858350951372</c:v>
                </c:pt>
                <c:pt idx="11">
                  <c:v>17.010570824524311</c:v>
                </c:pt>
              </c:numCache>
            </c:numRef>
          </c:xVal>
          <c:yVal>
            <c:numRef>
              <c:f>実測によるｆの計算!$P$38:$P$49</c:f>
              <c:numCache>
                <c:formatCode>0.0000_);[Red]\(0.0000\)</c:formatCode>
                <c:ptCount val="12"/>
                <c:pt idx="0">
                  <c:v>5.5493749869158261E-2</c:v>
                </c:pt>
                <c:pt idx="1">
                  <c:v>9.9290337899536341E-2</c:v>
                </c:pt>
                <c:pt idx="2">
                  <c:v>0.13242780162384379</c:v>
                </c:pt>
                <c:pt idx="3">
                  <c:v>0.19101066776772505</c:v>
                </c:pt>
                <c:pt idx="4">
                  <c:v>0.19186111597684227</c:v>
                </c:pt>
                <c:pt idx="5">
                  <c:v>0.23661325855698867</c:v>
                </c:pt>
                <c:pt idx="6">
                  <c:v>0.30210324346886408</c:v>
                </c:pt>
                <c:pt idx="7">
                  <c:v>0.33363275509754392</c:v>
                </c:pt>
                <c:pt idx="8">
                  <c:v>0.38626753897811739</c:v>
                </c:pt>
                <c:pt idx="9">
                  <c:v>0.59420858588525605</c:v>
                </c:pt>
                <c:pt idx="10">
                  <c:v>0.49851928098564063</c:v>
                </c:pt>
                <c:pt idx="11">
                  <c:v>0.91529325931178362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287-46E3-865B-0734A2D5EC70}"/>
            </c:ext>
          </c:extLst>
        </c:ser>
        <c:ser>
          <c:idx val="3"/>
          <c:order val="2"/>
          <c:tx>
            <c:strRef>
              <c:f>実測によるｆの計算!$M$27</c:f>
              <c:strCache>
                <c:ptCount val="1"/>
                <c:pt idx="0">
                  <c:v>LのfLi値Φ8Solid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実測によるｆの計算!$M$28:$M$36</c:f>
              <c:numCache>
                <c:formatCode>0.0000_);[Red]\(0.0000\)</c:formatCode>
                <c:ptCount val="9"/>
                <c:pt idx="0">
                  <c:v>0.159954657404973</c:v>
                </c:pt>
                <c:pt idx="1">
                  <c:v>0.21034037448753951</c:v>
                </c:pt>
                <c:pt idx="2">
                  <c:v>0.31351112851374707</c:v>
                </c:pt>
                <c:pt idx="3">
                  <c:v>0.34390251342069195</c:v>
                </c:pt>
                <c:pt idx="4">
                  <c:v>0.42148052226210381</c:v>
                </c:pt>
                <c:pt idx="5">
                  <c:v>0.43027802841937735</c:v>
                </c:pt>
                <c:pt idx="6">
                  <c:v>0.43987530786367579</c:v>
                </c:pt>
                <c:pt idx="7">
                  <c:v>0.50305739753864009</c:v>
                </c:pt>
                <c:pt idx="8">
                  <c:v>0.70779935901700552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87-46E3-865B-0734A2D5EC70}"/>
            </c:ext>
          </c:extLst>
        </c:ser>
        <c:ser>
          <c:idx val="4"/>
          <c:order val="3"/>
          <c:tx>
            <c:strRef>
              <c:f>実測によるｆの計算!$P$27</c:f>
              <c:strCache>
                <c:ptCount val="1"/>
                <c:pt idx="0">
                  <c:v>CのfCi値Φ8Solid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実測によるｆの計算!$I$28:$I$36</c:f>
              <c:numCache>
                <c:formatCode>General</c:formatCode>
                <c:ptCount val="9"/>
                <c:pt idx="0">
                  <c:v>2.0422360248447204</c:v>
                </c:pt>
                <c:pt idx="1">
                  <c:v>2.1242236024844718</c:v>
                </c:pt>
                <c:pt idx="2">
                  <c:v>2.2484472049689441</c:v>
                </c:pt>
                <c:pt idx="3">
                  <c:v>2.4670807453416148</c:v>
                </c:pt>
                <c:pt idx="4">
                  <c:v>2.7403726708074534</c:v>
                </c:pt>
                <c:pt idx="5">
                  <c:v>3.1925465838509317</c:v>
                </c:pt>
                <c:pt idx="6">
                  <c:v>3.4906832298136643</c:v>
                </c:pt>
                <c:pt idx="7">
                  <c:v>4.0248447204968949</c:v>
                </c:pt>
                <c:pt idx="8">
                  <c:v>7.2173913043478253</c:v>
                </c:pt>
              </c:numCache>
            </c:numRef>
          </c:xVal>
          <c:yVal>
            <c:numRef>
              <c:f>実測によるｆの計算!$P$28:$P$36</c:f>
              <c:numCache>
                <c:formatCode>0.0000_);[Red]\(0.0000\)</c:formatCode>
                <c:ptCount val="9"/>
                <c:pt idx="0">
                  <c:v>6.0572249605057443E-2</c:v>
                </c:pt>
                <c:pt idx="1">
                  <c:v>8.7278014703208007E-2</c:v>
                </c:pt>
                <c:pt idx="2">
                  <c:v>0.14748334423664058</c:v>
                </c:pt>
                <c:pt idx="3">
                  <c:v>0.19862729799513312</c:v>
                </c:pt>
                <c:pt idx="4">
                  <c:v>0.24915430992153784</c:v>
                </c:pt>
                <c:pt idx="5">
                  <c:v>0.31403916939878906</c:v>
                </c:pt>
                <c:pt idx="6">
                  <c:v>0.34650469673836509</c:v>
                </c:pt>
                <c:pt idx="7">
                  <c:v>0.38393203331986103</c:v>
                </c:pt>
                <c:pt idx="8">
                  <c:v>0.61130925693647775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87-46E3-865B-0734A2D5EC70}"/>
            </c:ext>
          </c:extLst>
        </c:ser>
        <c:ser>
          <c:idx val="0"/>
          <c:order val="4"/>
          <c:tx>
            <c:strRef>
              <c:f>実測によるｆの計算!$M$11</c:f>
              <c:strCache>
                <c:ptCount val="1"/>
                <c:pt idx="0">
                  <c:v>LのfLi値Φ5Solid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実測によるｆの計算!$M$12:$M$26</c:f>
              <c:numCache>
                <c:formatCode>0.0000_);[Red]\(0.0000\)</c:formatCode>
                <c:ptCount val="15"/>
                <c:pt idx="0">
                  <c:v>0.13300229763223506</c:v>
                </c:pt>
                <c:pt idx="1">
                  <c:v>0.11836644647968</c:v>
                </c:pt>
                <c:pt idx="2">
                  <c:v>0.18794672245084326</c:v>
                </c:pt>
                <c:pt idx="3">
                  <c:v>0.28551906346787675</c:v>
                </c:pt>
                <c:pt idx="4">
                  <c:v>0.22873516008911138</c:v>
                </c:pt>
                <c:pt idx="5">
                  <c:v>0.30551339564349844</c:v>
                </c:pt>
                <c:pt idx="6">
                  <c:v>0.26712427786630494</c:v>
                </c:pt>
                <c:pt idx="7">
                  <c:v>0.30311407578242383</c:v>
                </c:pt>
                <c:pt idx="8">
                  <c:v>0.34070342027259248</c:v>
                </c:pt>
                <c:pt idx="9">
                  <c:v>0.40628482980863151</c:v>
                </c:pt>
                <c:pt idx="10">
                  <c:v>0.50945558383483902</c:v>
                </c:pt>
                <c:pt idx="11">
                  <c:v>0.48386283865004337</c:v>
                </c:pt>
                <c:pt idx="12">
                  <c:v>0.52465127628831154</c:v>
                </c:pt>
                <c:pt idx="13">
                  <c:v>0.65581409536038926</c:v>
                </c:pt>
                <c:pt idx="14">
                  <c:v>0.77578008841411916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287-46E3-865B-0734A2D5EC70}"/>
            </c:ext>
          </c:extLst>
        </c:ser>
        <c:ser>
          <c:idx val="1"/>
          <c:order val="5"/>
          <c:tx>
            <c:strRef>
              <c:f>実測によるｆの計算!$P$11</c:f>
              <c:strCache>
                <c:ptCount val="1"/>
                <c:pt idx="0">
                  <c:v>CのfCi値Φ5Solid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実測によるｆの計算!$I$12:$I$26</c:f>
              <c:numCache>
                <c:formatCode>General</c:formatCode>
                <c:ptCount val="15"/>
                <c:pt idx="0">
                  <c:v>2.0200000000000005</c:v>
                </c:pt>
                <c:pt idx="1">
                  <c:v>2.0520000000000005</c:v>
                </c:pt>
                <c:pt idx="2">
                  <c:v>2.056</c:v>
                </c:pt>
                <c:pt idx="3">
                  <c:v>2.1520000000000001</c:v>
                </c:pt>
                <c:pt idx="4">
                  <c:v>2.2000000000000002</c:v>
                </c:pt>
                <c:pt idx="5">
                  <c:v>2.2399999999999998</c:v>
                </c:pt>
                <c:pt idx="6">
                  <c:v>2.44</c:v>
                </c:pt>
                <c:pt idx="7">
                  <c:v>2.5200000000000005</c:v>
                </c:pt>
                <c:pt idx="8">
                  <c:v>2.7519999999999998</c:v>
                </c:pt>
                <c:pt idx="9">
                  <c:v>3.1920000000000002</c:v>
                </c:pt>
                <c:pt idx="10">
                  <c:v>3.5920000000000001</c:v>
                </c:pt>
                <c:pt idx="11">
                  <c:v>3.9200000000000004</c:v>
                </c:pt>
                <c:pt idx="12">
                  <c:v>4.4000000000000004</c:v>
                </c:pt>
                <c:pt idx="13">
                  <c:v>5.2799999999999994</c:v>
                </c:pt>
                <c:pt idx="14">
                  <c:v>10.4</c:v>
                </c:pt>
              </c:numCache>
            </c:numRef>
          </c:xVal>
          <c:yVal>
            <c:numRef>
              <c:f>実測によるｆの計算!$P$12:$P$26</c:f>
              <c:numCache>
                <c:formatCode>0.0000_);[Red]\(0.0000\)</c:formatCode>
                <c:ptCount val="15"/>
                <c:pt idx="0">
                  <c:v>5.776592060959377E-2</c:v>
                </c:pt>
                <c:pt idx="1">
                  <c:v>7.3704677968428167E-2</c:v>
                </c:pt>
                <c:pt idx="2">
                  <c:v>7.381577193957467E-2</c:v>
                </c:pt>
                <c:pt idx="3">
                  <c:v>0.11350862071882575</c:v>
                </c:pt>
                <c:pt idx="4">
                  <c:v>0.1283874087536267</c:v>
                </c:pt>
                <c:pt idx="5">
                  <c:v>0.13851476249252057</c:v>
                </c:pt>
                <c:pt idx="6">
                  <c:v>0.17216952119187517</c:v>
                </c:pt>
                <c:pt idx="7">
                  <c:v>0.19755893063702398</c:v>
                </c:pt>
                <c:pt idx="8">
                  <c:v>0.24957756186364694</c:v>
                </c:pt>
                <c:pt idx="9">
                  <c:v>0.2982097254744252</c:v>
                </c:pt>
                <c:pt idx="10">
                  <c:v>0.35147844836618858</c:v>
                </c:pt>
                <c:pt idx="11">
                  <c:v>0.37979661719190044</c:v>
                </c:pt>
                <c:pt idx="12">
                  <c:v>0.42217813625593908</c:v>
                </c:pt>
                <c:pt idx="13">
                  <c:v>0.47139462486759404</c:v>
                </c:pt>
                <c:pt idx="14">
                  <c:v>0.7592661055145572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287-46E3-865B-0734A2D5E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377760"/>
        <c:axId val="1745374848"/>
      </c:scatterChart>
      <c:valAx>
        <c:axId val="174537776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D/a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4848"/>
        <c:crosses val="autoZero"/>
        <c:crossBetween val="midCat"/>
        <c:minorUnit val="2"/>
      </c:valAx>
      <c:valAx>
        <c:axId val="17453748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Value of Function</a:t>
                </a:r>
                <a:endParaRPr lang="ja-JP" altLang="en-US" sz="1400"/>
              </a:p>
            </c:rich>
          </c:tx>
          <c:overlay val="0"/>
        </c:title>
        <c:numFmt formatCode="0.0000_);[Red]\(0.00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5377760"/>
        <c:crosses val="autoZero"/>
        <c:crossBetween val="midCat"/>
        <c:majorUnit val="0.1"/>
        <c:minorUnit val="0.1"/>
      </c:valAx>
    </c:plotArea>
    <c:legend>
      <c:legendPos val="r"/>
      <c:layout>
        <c:manualLayout>
          <c:xMode val="edge"/>
          <c:yMode val="edge"/>
          <c:x val="0.63373020486533138"/>
          <c:y val="0.31637705798138871"/>
          <c:w val="0.3036067219785446"/>
          <c:h val="0.470240097828680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638174</xdr:colOff>
      <xdr:row>2</xdr:row>
      <xdr:rowOff>28575</xdr:rowOff>
    </xdr:from>
    <xdr:ext cx="3095625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7915616B-9935-4E1A-9CFA-97E6E561CEEE}"/>
                </a:ext>
              </a:extLst>
            </xdr:cNvPr>
            <xdr:cNvSpPr txBox="1"/>
          </xdr:nvSpPr>
          <xdr:spPr>
            <a:xfrm>
              <a:off x="3381374" y="714375"/>
              <a:ext cx="30956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=120</m:t>
                    </m:r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−4</m:t>
                            </m:r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7915616B-9935-4E1A-9CFA-97E6E561CEEE}"/>
                </a:ext>
              </a:extLst>
            </xdr:cNvPr>
            <xdr:cNvSpPr txBox="1"/>
          </xdr:nvSpPr>
          <xdr:spPr>
            <a:xfrm>
              <a:off x="3381374" y="714375"/>
              <a:ext cx="30956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𝑍_0=120√(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_𝑠/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_𝑠 ) 𝑙𝑛 (𝐷+√(𝐷^2−4𝑎^2 ))/2𝑎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9</xdr:col>
      <xdr:colOff>676275</xdr:colOff>
      <xdr:row>2</xdr:row>
      <xdr:rowOff>38100</xdr:rowOff>
    </xdr:from>
    <xdr:ext cx="2943225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AAC8CF9C-7775-4546-A23E-15214911B519}"/>
                </a:ext>
              </a:extLst>
            </xdr:cNvPr>
            <xdr:cNvSpPr txBox="1"/>
          </xdr:nvSpPr>
          <xdr:spPr>
            <a:xfrm>
              <a:off x="6848475" y="723900"/>
              <a:ext cx="29432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=120</m:t>
                    </m:r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AAC8CF9C-7775-4546-A23E-15214911B519}"/>
                </a:ext>
              </a:extLst>
            </xdr:cNvPr>
            <xdr:cNvSpPr txBox="1"/>
          </xdr:nvSpPr>
          <xdr:spPr>
            <a:xfrm>
              <a:off x="6848475" y="723900"/>
              <a:ext cx="29432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𝑍_0=120√(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_𝑠/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_𝑠 ) 𝑙𝑛 (𝐷+√(𝐷^2−𝑑^2 ))/𝑑</a:t>
              </a:r>
              <a:endParaRPr kumimoji="1" lang="ja-JP" altLang="en-US" sz="1600"/>
            </a:p>
          </xdr:txBody>
        </xdr:sp>
      </mc:Fallback>
    </mc:AlternateContent>
    <xdr:clientData/>
  </xdr:oneCellAnchor>
  <xdr:twoCellAnchor>
    <xdr:from>
      <xdr:col>0</xdr:col>
      <xdr:colOff>95250</xdr:colOff>
      <xdr:row>3</xdr:row>
      <xdr:rowOff>76200</xdr:rowOff>
    </xdr:from>
    <xdr:to>
      <xdr:col>4</xdr:col>
      <xdr:colOff>628650</xdr:colOff>
      <xdr:row>12</xdr:row>
      <xdr:rowOff>28575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2DE6AE31-E756-A8D1-ACC5-526635D51276}"/>
            </a:ext>
          </a:extLst>
        </xdr:cNvPr>
        <xdr:cNvGrpSpPr/>
      </xdr:nvGrpSpPr>
      <xdr:grpSpPr>
        <a:xfrm>
          <a:off x="95250" y="1000125"/>
          <a:ext cx="3276600" cy="2114550"/>
          <a:chOff x="95250" y="990600"/>
          <a:chExt cx="3276600" cy="2114550"/>
        </a:xfrm>
      </xdr:grpSpPr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6382908B-91F5-6D78-09B4-3239D06B1C53}"/>
              </a:ext>
            </a:extLst>
          </xdr:cNvPr>
          <xdr:cNvGrpSpPr/>
        </xdr:nvGrpSpPr>
        <xdr:grpSpPr>
          <a:xfrm>
            <a:off x="95250" y="990600"/>
            <a:ext cx="3276600" cy="2114550"/>
            <a:chOff x="95250" y="1000125"/>
            <a:chExt cx="3276600" cy="2114550"/>
          </a:xfrm>
        </xdr:grpSpPr>
        <xdr:cxnSp macro="">
          <xdr:nvCxnSpPr>
            <xdr:cNvPr id="5" name="直線コネクタ 4">
              <a:extLst>
                <a:ext uri="{FF2B5EF4-FFF2-40B4-BE49-F238E27FC236}">
                  <a16:creationId xmlns:a16="http://schemas.microsoft.com/office/drawing/2014/main" id="{3027D5BD-6DC2-4362-8D09-0ECB594BC980}"/>
                </a:ext>
              </a:extLst>
            </xdr:cNvPr>
            <xdr:cNvCxnSpPr/>
          </xdr:nvCxnSpPr>
          <xdr:spPr>
            <a:xfrm flipH="1">
              <a:off x="228600" y="1876425"/>
              <a:ext cx="1228726" cy="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E7F018C7-9853-1481-E943-89F06834F91E}"/>
                </a:ext>
              </a:extLst>
            </xdr:cNvPr>
            <xdr:cNvGrpSpPr/>
          </xdr:nvGrpSpPr>
          <xdr:grpSpPr>
            <a:xfrm>
              <a:off x="95250" y="1000125"/>
              <a:ext cx="3276600" cy="2114550"/>
              <a:chOff x="95250" y="1009650"/>
              <a:chExt cx="3276600" cy="2114550"/>
            </a:xfrm>
          </xdr:grpSpPr>
          <xdr:sp macro="" textlink="">
            <xdr:nvSpPr>
              <xdr:cNvPr id="17" name="テキスト ボックス 16">
                <a:extLst>
                  <a:ext uri="{FF2B5EF4-FFF2-40B4-BE49-F238E27FC236}">
                    <a16:creationId xmlns:a16="http://schemas.microsoft.com/office/drawing/2014/main" id="{1159D94A-9A19-4079-A056-AA388FBE4847}"/>
                  </a:ext>
                </a:extLst>
              </xdr:cNvPr>
              <xdr:cNvSpPr txBox="1"/>
            </xdr:nvSpPr>
            <xdr:spPr>
              <a:xfrm>
                <a:off x="285750" y="1657350"/>
                <a:ext cx="1019175" cy="6381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en-US" altLang="ja-JP" sz="3600"/>
                  <a:t>a</a:t>
                </a:r>
                <a:endParaRPr kumimoji="1" lang="ja-JP" altLang="en-US" sz="3600"/>
              </a:p>
            </xdr:txBody>
          </xdr:sp>
          <xdr:sp macro="" textlink="">
            <xdr:nvSpPr>
              <xdr:cNvPr id="18" name="テキスト ボックス 17">
                <a:extLst>
                  <a:ext uri="{FF2B5EF4-FFF2-40B4-BE49-F238E27FC236}">
                    <a16:creationId xmlns:a16="http://schemas.microsoft.com/office/drawing/2014/main" id="{A5BA9C69-AD7B-42F7-A685-89BDBF3B3384}"/>
                  </a:ext>
                </a:extLst>
              </xdr:cNvPr>
              <xdr:cNvSpPr txBox="1"/>
            </xdr:nvSpPr>
            <xdr:spPr>
              <a:xfrm>
                <a:off x="1857375" y="2457450"/>
                <a:ext cx="1019175" cy="619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en-US" altLang="ja-JP" sz="3600"/>
                  <a:t>D</a:t>
                </a:r>
                <a:endParaRPr kumimoji="1" lang="ja-JP" altLang="en-US" sz="3600"/>
              </a:p>
            </xdr:txBody>
          </xdr:sp>
          <xdr:sp macro="" textlink="">
            <xdr:nvSpPr>
              <xdr:cNvPr id="22" name="テキスト ボックス 21">
                <a:extLst>
                  <a:ext uri="{FF2B5EF4-FFF2-40B4-BE49-F238E27FC236}">
                    <a16:creationId xmlns:a16="http://schemas.microsoft.com/office/drawing/2014/main" id="{5B95CEB1-2201-4C12-B52A-648A26748AE0}"/>
                  </a:ext>
                </a:extLst>
              </xdr:cNvPr>
              <xdr:cNvSpPr txBox="1"/>
            </xdr:nvSpPr>
            <xdr:spPr>
              <a:xfrm>
                <a:off x="95250" y="1819275"/>
                <a:ext cx="600075" cy="6381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en-US" altLang="ja-JP" sz="3600"/>
                  <a:t>d</a:t>
                </a:r>
                <a:endParaRPr kumimoji="1" lang="ja-JP" altLang="en-US" sz="3600"/>
              </a:p>
            </xdr:txBody>
          </xdr:sp>
          <xdr:grpSp>
            <xdr:nvGrpSpPr>
              <xdr:cNvPr id="10" name="グループ化 9">
                <a:extLst>
                  <a:ext uri="{FF2B5EF4-FFF2-40B4-BE49-F238E27FC236}">
                    <a16:creationId xmlns:a16="http://schemas.microsoft.com/office/drawing/2014/main" id="{5EAC1EAE-BCA6-7208-71C3-AC6740DA84C4}"/>
                  </a:ext>
                </a:extLst>
              </xdr:cNvPr>
              <xdr:cNvGrpSpPr/>
            </xdr:nvGrpSpPr>
            <xdr:grpSpPr>
              <a:xfrm>
                <a:off x="238125" y="1390650"/>
                <a:ext cx="3133725" cy="1733550"/>
                <a:chOff x="238125" y="1390650"/>
                <a:chExt cx="3133725" cy="1733550"/>
              </a:xfrm>
            </xdr:grpSpPr>
            <xdr:sp macro="" textlink="">
              <xdr:nvSpPr>
                <xdr:cNvPr id="2" name="楕円 1">
                  <a:extLst>
                    <a:ext uri="{FF2B5EF4-FFF2-40B4-BE49-F238E27FC236}">
                      <a16:creationId xmlns:a16="http://schemas.microsoft.com/office/drawing/2014/main" id="{8548E367-B435-4845-9538-98CFF11F23F9}"/>
                    </a:ext>
                  </a:extLst>
                </xdr:cNvPr>
                <xdr:cNvSpPr/>
              </xdr:nvSpPr>
              <xdr:spPr>
                <a:xfrm>
                  <a:off x="1381125" y="1885950"/>
                  <a:ext cx="628650" cy="638175"/>
                </a:xfrm>
                <a:prstGeom prst="ellipse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3" name="楕円 2">
                  <a:extLst>
                    <a:ext uri="{FF2B5EF4-FFF2-40B4-BE49-F238E27FC236}">
                      <a16:creationId xmlns:a16="http://schemas.microsoft.com/office/drawing/2014/main" id="{F1F2AA15-9459-483B-94DD-93C3A4F9A59B}"/>
                    </a:ext>
                  </a:extLst>
                </xdr:cNvPr>
                <xdr:cNvSpPr/>
              </xdr:nvSpPr>
              <xdr:spPr>
                <a:xfrm>
                  <a:off x="2743200" y="1876425"/>
                  <a:ext cx="628650" cy="638175"/>
                </a:xfrm>
                <a:prstGeom prst="ellipse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cxnSp macro="">
              <xdr:nvCxnSpPr>
                <xdr:cNvPr id="13" name="直線コネクタ 12">
                  <a:extLst>
                    <a:ext uri="{FF2B5EF4-FFF2-40B4-BE49-F238E27FC236}">
                      <a16:creationId xmlns:a16="http://schemas.microsoft.com/office/drawing/2014/main" id="{CB8E4EC8-E672-4C5E-A28A-7AC08EEEEA30}"/>
                    </a:ext>
                  </a:extLst>
                </xdr:cNvPr>
                <xdr:cNvCxnSpPr/>
              </xdr:nvCxnSpPr>
              <xdr:spPr>
                <a:xfrm>
                  <a:off x="1704975" y="2619375"/>
                  <a:ext cx="0" cy="504825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" name="直線コネクタ 13">
                  <a:extLst>
                    <a:ext uri="{FF2B5EF4-FFF2-40B4-BE49-F238E27FC236}">
                      <a16:creationId xmlns:a16="http://schemas.microsoft.com/office/drawing/2014/main" id="{22C623D7-7276-4B06-9D03-A878B6F54ECE}"/>
                    </a:ext>
                  </a:extLst>
                </xdr:cNvPr>
                <xdr:cNvCxnSpPr/>
              </xdr:nvCxnSpPr>
              <xdr:spPr>
                <a:xfrm>
                  <a:off x="3057525" y="2609850"/>
                  <a:ext cx="0" cy="504825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" name="直線矢印コネクタ 15">
                  <a:extLst>
                    <a:ext uri="{FF2B5EF4-FFF2-40B4-BE49-F238E27FC236}">
                      <a16:creationId xmlns:a16="http://schemas.microsoft.com/office/drawing/2014/main" id="{2C58E14B-F368-4C8C-8962-A715A2FFB0A8}"/>
                    </a:ext>
                  </a:extLst>
                </xdr:cNvPr>
                <xdr:cNvCxnSpPr/>
              </xdr:nvCxnSpPr>
              <xdr:spPr>
                <a:xfrm>
                  <a:off x="1704975" y="3000375"/>
                  <a:ext cx="1362075" cy="0"/>
                </a:xfrm>
                <a:prstGeom prst="straightConnector1">
                  <a:avLst/>
                </a:prstGeom>
                <a:ln>
                  <a:headEnd type="triangle"/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0" name="直線コネクタ 19">
                  <a:extLst>
                    <a:ext uri="{FF2B5EF4-FFF2-40B4-BE49-F238E27FC236}">
                      <a16:creationId xmlns:a16="http://schemas.microsoft.com/office/drawing/2014/main" id="{22B444F0-DC6E-4FDB-A081-35B273645173}"/>
                    </a:ext>
                  </a:extLst>
                </xdr:cNvPr>
                <xdr:cNvCxnSpPr/>
              </xdr:nvCxnSpPr>
              <xdr:spPr>
                <a:xfrm flipH="1">
                  <a:off x="238125" y="2533650"/>
                  <a:ext cx="1219202" cy="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3" name="直線コネクタ 22">
                  <a:extLst>
                    <a:ext uri="{FF2B5EF4-FFF2-40B4-BE49-F238E27FC236}">
                      <a16:creationId xmlns:a16="http://schemas.microsoft.com/office/drawing/2014/main" id="{F17BF56C-323F-4788-8FA5-B4D49D3CF9A7}"/>
                    </a:ext>
                  </a:extLst>
                </xdr:cNvPr>
                <xdr:cNvCxnSpPr/>
              </xdr:nvCxnSpPr>
              <xdr:spPr>
                <a:xfrm>
                  <a:off x="2019300" y="1390650"/>
                  <a:ext cx="0" cy="504825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" name="直線コネクタ 23">
                  <a:extLst>
                    <a:ext uri="{FF2B5EF4-FFF2-40B4-BE49-F238E27FC236}">
                      <a16:creationId xmlns:a16="http://schemas.microsoft.com/office/drawing/2014/main" id="{D9E9167A-FC57-40FD-A9AB-A0BE0943CD36}"/>
                    </a:ext>
                  </a:extLst>
                </xdr:cNvPr>
                <xdr:cNvCxnSpPr/>
              </xdr:nvCxnSpPr>
              <xdr:spPr>
                <a:xfrm>
                  <a:off x="2743200" y="1409700"/>
                  <a:ext cx="0" cy="504825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26" name="テキスト ボックス 25">
                <a:extLst>
                  <a:ext uri="{FF2B5EF4-FFF2-40B4-BE49-F238E27FC236}">
                    <a16:creationId xmlns:a16="http://schemas.microsoft.com/office/drawing/2014/main" id="{EEACC41B-88B0-459A-AD80-2D4E408DB8D8}"/>
                  </a:ext>
                </a:extLst>
              </xdr:cNvPr>
              <xdr:cNvSpPr txBox="1"/>
            </xdr:nvSpPr>
            <xdr:spPr>
              <a:xfrm>
                <a:off x="1876425" y="1009650"/>
                <a:ext cx="1019175" cy="6191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en-US" altLang="ja-JP" sz="3600"/>
                  <a:t>δ</a:t>
                </a:r>
                <a:endParaRPr kumimoji="1" lang="ja-JP" altLang="en-US" sz="3600"/>
              </a:p>
            </xdr:txBody>
          </xdr:sp>
        </xdr:grpSp>
      </xdr:grpSp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A811DE47-9BB6-CCA4-868B-E9CE08841685}"/>
              </a:ext>
            </a:extLst>
          </xdr:cNvPr>
          <xdr:cNvGrpSpPr/>
        </xdr:nvGrpSpPr>
        <xdr:grpSpPr>
          <a:xfrm>
            <a:off x="266700" y="1533525"/>
            <a:ext cx="2486025" cy="981075"/>
            <a:chOff x="266700" y="1552575"/>
            <a:chExt cx="2486025" cy="981075"/>
          </a:xfrm>
        </xdr:grpSpPr>
        <xdr:cxnSp macro="">
          <xdr:nvCxnSpPr>
            <xdr:cNvPr id="6" name="直線コネクタ 5">
              <a:extLst>
                <a:ext uri="{FF2B5EF4-FFF2-40B4-BE49-F238E27FC236}">
                  <a16:creationId xmlns:a16="http://schemas.microsoft.com/office/drawing/2014/main" id="{EC4095FE-3101-4C4B-9FA1-AE81AE7D658D}"/>
                </a:ext>
              </a:extLst>
            </xdr:cNvPr>
            <xdr:cNvCxnSpPr/>
          </xdr:nvCxnSpPr>
          <xdr:spPr>
            <a:xfrm flipH="1">
              <a:off x="676275" y="2219325"/>
              <a:ext cx="790575" cy="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直線矢印コネクタ 7">
              <a:extLst>
                <a:ext uri="{FF2B5EF4-FFF2-40B4-BE49-F238E27FC236}">
                  <a16:creationId xmlns:a16="http://schemas.microsoft.com/office/drawing/2014/main" id="{303684FB-65F5-4D1F-AE02-E2B1A3AF5C8D}"/>
                </a:ext>
              </a:extLst>
            </xdr:cNvPr>
            <xdr:cNvCxnSpPr/>
          </xdr:nvCxnSpPr>
          <xdr:spPr>
            <a:xfrm>
              <a:off x="904875" y="1876425"/>
              <a:ext cx="0" cy="352425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直線矢印コネクタ 20">
              <a:extLst>
                <a:ext uri="{FF2B5EF4-FFF2-40B4-BE49-F238E27FC236}">
                  <a16:creationId xmlns:a16="http://schemas.microsoft.com/office/drawing/2014/main" id="{3064868E-2A3E-430B-A675-47E69F30097C}"/>
                </a:ext>
              </a:extLst>
            </xdr:cNvPr>
            <xdr:cNvCxnSpPr/>
          </xdr:nvCxnSpPr>
          <xdr:spPr>
            <a:xfrm>
              <a:off x="266700" y="1866900"/>
              <a:ext cx="0" cy="666750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直線矢印コネクタ 24">
              <a:extLst>
                <a:ext uri="{FF2B5EF4-FFF2-40B4-BE49-F238E27FC236}">
                  <a16:creationId xmlns:a16="http://schemas.microsoft.com/office/drawing/2014/main" id="{E9892615-1298-44B0-9576-E24A8080ABE5}"/>
                </a:ext>
              </a:extLst>
            </xdr:cNvPr>
            <xdr:cNvCxnSpPr/>
          </xdr:nvCxnSpPr>
          <xdr:spPr>
            <a:xfrm>
              <a:off x="2009775" y="1552575"/>
              <a:ext cx="742950" cy="0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381000</xdr:colOff>
      <xdr:row>20</xdr:row>
      <xdr:rowOff>9525</xdr:rowOff>
    </xdr:from>
    <xdr:to>
      <xdr:col>7</xdr:col>
      <xdr:colOff>161924</xdr:colOff>
      <xdr:row>25</xdr:row>
      <xdr:rowOff>180975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67F1AD79-62E4-483D-F544-4D688E8D995E}"/>
            </a:ext>
          </a:extLst>
        </xdr:cNvPr>
        <xdr:cNvGrpSpPr/>
      </xdr:nvGrpSpPr>
      <xdr:grpSpPr>
        <a:xfrm>
          <a:off x="1752600" y="5000625"/>
          <a:ext cx="3209924" cy="1362075"/>
          <a:chOff x="1752600" y="5000625"/>
          <a:chExt cx="3209924" cy="1362075"/>
        </a:xfrm>
      </xdr:grpSpPr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92535B48-C779-4C1C-B10F-3B5F0CEB25F2}"/>
              </a:ext>
            </a:extLst>
          </xdr:cNvPr>
          <xdr:cNvSpPr/>
        </xdr:nvSpPr>
        <xdr:spPr>
          <a:xfrm>
            <a:off x="1752600" y="5000625"/>
            <a:ext cx="1419225" cy="1362075"/>
          </a:xfrm>
          <a:prstGeom prst="ellipse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AFDCC439-A1A7-4431-B187-0C6459CD1C2A}"/>
              </a:ext>
            </a:extLst>
          </xdr:cNvPr>
          <xdr:cNvSpPr/>
        </xdr:nvSpPr>
        <xdr:spPr>
          <a:xfrm>
            <a:off x="1876425" y="5133975"/>
            <a:ext cx="1162050" cy="1104900"/>
          </a:xfrm>
          <a:prstGeom prst="ellipse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93AD2A36-1E87-4270-86B0-B92DE5A11502}"/>
              </a:ext>
            </a:extLst>
          </xdr:cNvPr>
          <xdr:cNvSpPr txBox="1"/>
        </xdr:nvSpPr>
        <xdr:spPr>
          <a:xfrm>
            <a:off x="2114550" y="5610226"/>
            <a:ext cx="676275" cy="381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/>
              <a:t>銅線</a:t>
            </a:r>
          </a:p>
        </xdr:txBody>
      </xdr:sp>
      <xdr:sp macro="" textlink="">
        <xdr:nvSpPr>
          <xdr:cNvPr id="9" name="吹き出し: 線 8">
            <a:extLst>
              <a:ext uri="{FF2B5EF4-FFF2-40B4-BE49-F238E27FC236}">
                <a16:creationId xmlns:a16="http://schemas.microsoft.com/office/drawing/2014/main" id="{DF517BB7-C71E-44AA-8BBB-B69787CB28B8}"/>
              </a:ext>
            </a:extLst>
          </xdr:cNvPr>
          <xdr:cNvSpPr/>
        </xdr:nvSpPr>
        <xdr:spPr>
          <a:xfrm>
            <a:off x="3705225" y="5048251"/>
            <a:ext cx="1257299" cy="600074"/>
          </a:xfrm>
          <a:prstGeom prst="borderCallout1">
            <a:avLst>
              <a:gd name="adj1" fmla="val 18750"/>
              <a:gd name="adj2" fmla="val -8333"/>
              <a:gd name="adj3" fmla="val 46907"/>
              <a:gd name="adj4" fmla="val -60000"/>
            </a:avLst>
          </a:prstGeom>
          <a:solidFill>
            <a:schemeClr val="bg1"/>
          </a:solidFill>
          <a:ln>
            <a:headEnd type="none"/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rPr>
              <a:t>エナメル</a:t>
            </a:r>
            <a:r>
              <a:rPr kumimoji="1" lang="ja-JP" altLang="ja-JP" sz="1100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rPr>
              <a:t>被膜</a:t>
            </a:r>
            <a:endParaRPr kumimoji="1" lang="en-US" altLang="ja-JP" sz="11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rPr>
              <a:t>厚さ約</a:t>
            </a:r>
            <a:r>
              <a:rPr kumimoji="1" lang="en-US" altLang="ja-JP" sz="1100" b="0" cap="none" spc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rPr>
              <a:t>0.025mm</a:t>
            </a:r>
            <a:endParaRPr lang="ja-JP" altLang="ja-JP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13</xdr:col>
      <xdr:colOff>171450</xdr:colOff>
      <xdr:row>1</xdr:row>
      <xdr:rowOff>390525</xdr:rowOff>
    </xdr:from>
    <xdr:ext cx="1990725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テキスト ボックス 26">
              <a:extLst>
                <a:ext uri="{FF2B5EF4-FFF2-40B4-BE49-F238E27FC236}">
                  <a16:creationId xmlns:a16="http://schemas.microsoft.com/office/drawing/2014/main" id="{A6D75AB9-6022-496F-B4C1-ACF1D464760A}"/>
                </a:ext>
              </a:extLst>
            </xdr:cNvPr>
            <xdr:cNvSpPr txBox="1"/>
          </xdr:nvSpPr>
          <xdr:spPr>
            <a:xfrm>
              <a:off x="10287000" y="628650"/>
              <a:ext cx="19907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"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=120</m:t>
                    </m:r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7" name="テキスト ボックス 26">
              <a:extLst>
                <a:ext uri="{FF2B5EF4-FFF2-40B4-BE49-F238E27FC236}">
                  <a16:creationId xmlns:a16="http://schemas.microsoft.com/office/drawing/2014/main" id="{A6D75AB9-6022-496F-B4C1-ACF1D464760A}"/>
                </a:ext>
              </a:extLst>
            </xdr:cNvPr>
            <xdr:cNvSpPr txBox="1"/>
          </xdr:nvSpPr>
          <xdr:spPr>
            <a:xfrm>
              <a:off x="10287000" y="628650"/>
              <a:ext cx="19907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"𝑍〗_0=120√(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_𝑠/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_𝑠 ) 𝑙𝑛 𝐷/𝑑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9</xdr:col>
      <xdr:colOff>9525</xdr:colOff>
      <xdr:row>0</xdr:row>
      <xdr:rowOff>104775</xdr:rowOff>
    </xdr:from>
    <xdr:ext cx="1504949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4AC95461-732D-484B-980C-2EBA2462F2C1}"/>
                </a:ext>
              </a:extLst>
            </xdr:cNvPr>
            <xdr:cNvSpPr txBox="1"/>
          </xdr:nvSpPr>
          <xdr:spPr>
            <a:xfrm>
              <a:off x="6181725" y="104775"/>
              <a:ext cx="1504949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=120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4AC95461-732D-484B-980C-2EBA2462F2C1}"/>
                </a:ext>
              </a:extLst>
            </xdr:cNvPr>
            <xdr:cNvSpPr txBox="1"/>
          </xdr:nvSpPr>
          <xdr:spPr>
            <a:xfrm>
              <a:off x="6181725" y="104775"/>
              <a:ext cx="1504949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√(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_0 )=120</a:t>
              </a:r>
              <a:endParaRPr kumimoji="1" lang="ja-JP" altLang="en-US" sz="1600"/>
            </a:p>
          </xdr:txBody>
        </xdr:sp>
      </mc:Fallback>
    </mc:AlternateContent>
    <xdr:clientData/>
  </xdr:oneCellAnchor>
  <xdr:twoCellAnchor>
    <xdr:from>
      <xdr:col>19</xdr:col>
      <xdr:colOff>285751</xdr:colOff>
      <xdr:row>1</xdr:row>
      <xdr:rowOff>9525</xdr:rowOff>
    </xdr:from>
    <xdr:to>
      <xdr:col>22</xdr:col>
      <xdr:colOff>571501</xdr:colOff>
      <xdr:row>6</xdr:row>
      <xdr:rowOff>95250</xdr:rowOff>
    </xdr:to>
    <xdr:sp macro="" textlink="">
      <xdr:nvSpPr>
        <xdr:cNvPr id="11" name="吹き出し: 円形 10">
          <a:extLst>
            <a:ext uri="{FF2B5EF4-FFF2-40B4-BE49-F238E27FC236}">
              <a16:creationId xmlns:a16="http://schemas.microsoft.com/office/drawing/2014/main" id="{DFCC5C66-C883-2959-D53D-472B01A89DA4}"/>
            </a:ext>
          </a:extLst>
        </xdr:cNvPr>
        <xdr:cNvSpPr/>
      </xdr:nvSpPr>
      <xdr:spPr>
        <a:xfrm>
          <a:off x="14954251" y="247650"/>
          <a:ext cx="2343150" cy="1485900"/>
        </a:xfrm>
        <a:prstGeom prst="wedgeEllipseCallout">
          <a:avLst>
            <a:gd name="adj1" fmla="val -70426"/>
            <a:gd name="adj2" fmla="val 6698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495301</xdr:colOff>
      <xdr:row>1</xdr:row>
      <xdr:rowOff>390525</xdr:rowOff>
    </xdr:from>
    <xdr:ext cx="1962150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0E15FF0B-D9E7-45D3-8349-A2A32A1FD6D4}"/>
                </a:ext>
              </a:extLst>
            </xdr:cNvPr>
            <xdr:cNvSpPr txBox="1"/>
          </xdr:nvSpPr>
          <xdr:spPr>
            <a:xfrm>
              <a:off x="15163801" y="628650"/>
              <a:ext cx="1962150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=119.93557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0E15FF0B-D9E7-45D3-8349-A2A32A1FD6D4}"/>
                </a:ext>
              </a:extLst>
            </xdr:cNvPr>
            <xdr:cNvSpPr txBox="1"/>
          </xdr:nvSpPr>
          <xdr:spPr>
            <a:xfrm>
              <a:off x="15163801" y="628650"/>
              <a:ext cx="1962150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√(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_0 )=119.93557</a:t>
              </a:r>
              <a:endParaRPr kumimoji="1" lang="ja-JP" altLang="en-US" sz="1600"/>
            </a:p>
          </xdr:txBody>
        </xdr:sp>
      </mc:Fallback>
    </mc:AlternateContent>
    <xdr:clientData/>
  </xdr:oneCellAnchor>
  <xdr:twoCellAnchor>
    <xdr:from>
      <xdr:col>8</xdr:col>
      <xdr:colOff>276225</xdr:colOff>
      <xdr:row>20</xdr:row>
      <xdr:rowOff>47625</xdr:rowOff>
    </xdr:from>
    <xdr:to>
      <xdr:col>11</xdr:col>
      <xdr:colOff>47625</xdr:colOff>
      <xdr:row>24</xdr:row>
      <xdr:rowOff>47625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E191394B-EE45-9512-A710-9B1478E3A384}"/>
            </a:ext>
          </a:extLst>
        </xdr:cNvPr>
        <xdr:cNvSpPr/>
      </xdr:nvSpPr>
      <xdr:spPr>
        <a:xfrm>
          <a:off x="5762625" y="5038725"/>
          <a:ext cx="1828800" cy="952500"/>
        </a:xfrm>
        <a:prstGeom prst="wedgeRoundRectCallout">
          <a:avLst>
            <a:gd name="adj1" fmla="val 56250"/>
            <a:gd name="adj2" fmla="val -10350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Z0</a:t>
          </a:r>
          <a:r>
            <a:rPr kumimoji="1" lang="ja-JP" altLang="en-US" sz="1100"/>
            <a:t>と</a:t>
          </a:r>
          <a:r>
            <a:rPr kumimoji="1" lang="en-US" altLang="ja-JP" sz="1100"/>
            <a:t>d</a:t>
          </a:r>
          <a:r>
            <a:rPr kumimoji="1" lang="ja-JP" altLang="en-US" sz="1100"/>
            <a:t>を入力すると</a:t>
          </a:r>
          <a:r>
            <a:rPr kumimoji="1" lang="en-US" altLang="ja-JP" sz="1100"/>
            <a:t>,</a:t>
          </a:r>
        </a:p>
        <a:p>
          <a:pPr algn="l"/>
          <a:r>
            <a:rPr kumimoji="1" lang="en-US" altLang="ja-JP" sz="1100"/>
            <a:t>δ</a:t>
          </a:r>
          <a:r>
            <a:rPr kumimoji="1" lang="ja-JP" altLang="en-US" sz="1100"/>
            <a:t>、</a:t>
          </a:r>
          <a:r>
            <a:rPr kumimoji="1" lang="en-US" altLang="ja-JP" sz="1100"/>
            <a:t>D/a</a:t>
          </a:r>
          <a:r>
            <a:rPr kumimoji="1" lang="ja-JP" altLang="en-US" sz="1100"/>
            <a:t>、</a:t>
          </a:r>
          <a:r>
            <a:rPr kumimoji="1" lang="en-US" altLang="ja-JP" sz="1100"/>
            <a:t>D</a:t>
          </a:r>
          <a:r>
            <a:rPr kumimoji="1" lang="ja-JP" altLang="en-US" sz="1100"/>
            <a:t>を出力してくれます。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7</xdr:row>
      <xdr:rowOff>161925</xdr:rowOff>
    </xdr:from>
    <xdr:to>
      <xdr:col>9</xdr:col>
      <xdr:colOff>419100</xdr:colOff>
      <xdr:row>10</xdr:row>
      <xdr:rowOff>190500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A60EA466-E8A3-8334-4E76-A1209704CFBA}"/>
            </a:ext>
          </a:extLst>
        </xdr:cNvPr>
        <xdr:cNvCxnSpPr/>
      </xdr:nvCxnSpPr>
      <xdr:spPr>
        <a:xfrm>
          <a:off x="6743700" y="1828800"/>
          <a:ext cx="38100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8</xdr:row>
      <xdr:rowOff>0</xdr:rowOff>
    </xdr:from>
    <xdr:to>
      <xdr:col>15</xdr:col>
      <xdr:colOff>9525</xdr:colOff>
      <xdr:row>10</xdr:row>
      <xdr:rowOff>180975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165AD7F-1CCE-3D7F-DDB5-4B69DE2D41CA}"/>
            </a:ext>
          </a:extLst>
        </xdr:cNvPr>
        <xdr:cNvCxnSpPr/>
      </xdr:nvCxnSpPr>
      <xdr:spPr>
        <a:xfrm flipH="1">
          <a:off x="7305675" y="1905000"/>
          <a:ext cx="3810000" cy="657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3</xdr:row>
      <xdr:rowOff>133350</xdr:rowOff>
    </xdr:from>
    <xdr:to>
      <xdr:col>17</xdr:col>
      <xdr:colOff>466725</xdr:colOff>
      <xdr:row>20</xdr:row>
      <xdr:rowOff>166687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A09F15-EF59-41BC-BE91-2A672CD77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657225</xdr:colOff>
      <xdr:row>1</xdr:row>
      <xdr:rowOff>223837</xdr:rowOff>
    </xdr:from>
    <xdr:to>
      <xdr:col>24</xdr:col>
      <xdr:colOff>428625</xdr:colOff>
      <xdr:row>13</xdr:row>
      <xdr:rowOff>109537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EADFC5B-7319-8BDF-D835-521104E534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33337</xdr:colOff>
      <xdr:row>1</xdr:row>
      <xdr:rowOff>147637</xdr:rowOff>
    </xdr:from>
    <xdr:to>
      <xdr:col>15</xdr:col>
      <xdr:colOff>490537</xdr:colOff>
      <xdr:row>13</xdr:row>
      <xdr:rowOff>33337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3C14BEB-B67E-9DCA-70A6-5E6C71FC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47625</xdr:rowOff>
    </xdr:from>
    <xdr:to>
      <xdr:col>10</xdr:col>
      <xdr:colOff>628650</xdr:colOff>
      <xdr:row>11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27F466-F126-48B2-A967-85916B520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290512</xdr:colOff>
      <xdr:row>3</xdr:row>
      <xdr:rowOff>42862</xdr:rowOff>
    </xdr:from>
    <xdr:to>
      <xdr:col>18</xdr:col>
      <xdr:colOff>61912</xdr:colOff>
      <xdr:row>14</xdr:row>
      <xdr:rowOff>166687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6FCD4F4-D440-242D-2222-38B3E112C1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14</xdr:row>
      <xdr:rowOff>0</xdr:rowOff>
    </xdr:from>
    <xdr:ext cx="4200525" cy="5532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4581BFC1-5A26-4E93-BB0A-0B5CC3E6E296}"/>
                </a:ext>
              </a:extLst>
            </xdr:cNvPr>
            <xdr:cNvSpPr txBox="1"/>
          </xdr:nvSpPr>
          <xdr:spPr>
            <a:xfrm>
              <a:off x="76200" y="3333750"/>
              <a:ext cx="4200525" cy="553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ad>
                              <m:radPr>
                                <m:degHide m:val="on"/>
                                <m:ctrlPr>
                                  <a:rPr kumimoji="1" lang="en-US" altLang="ja-JP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sSup>
                                  <m:sSupPr>
                                    <m:ctrlP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e>
                                  <m:sup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kumimoji="1" lang="en-US" altLang="ja-JP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p>
                                  <m:sSupPr>
                                    <m:ctrlP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(</m:t>
                                    </m:r>
                                    <m:r>
                                      <a:rPr kumimoji="1" lang="ja-JP" altLang="en-US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𝛼</m:t>
                                    </m:r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rad>
                          </m:num>
                          <m:den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4581BFC1-5A26-4E93-BB0A-0B5CC3E6E296}"/>
                </a:ext>
              </a:extLst>
            </xdr:cNvPr>
            <xdr:cNvSpPr txBox="1"/>
          </xdr:nvSpPr>
          <xdr:spPr>
            <a:xfrm>
              <a:off x="76200" y="3333750"/>
              <a:ext cx="4200525" cy="553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𝑓_3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𝑙𝑛(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(𝐷+√(𝐷^2−〖(</a:t>
              </a:r>
              <a:r>
                <a:rPr kumimoji="1" lang="ja-JP" alt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𝛼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𝑎)〗^2 ))/2𝑎)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0</xdr:col>
      <xdr:colOff>95250</xdr:colOff>
      <xdr:row>2</xdr:row>
      <xdr:rowOff>171450</xdr:rowOff>
    </xdr:from>
    <xdr:ext cx="1819275" cy="462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7D3436FF-A3B7-483D-9AA7-E50ABD432298}"/>
                </a:ext>
              </a:extLst>
            </xdr:cNvPr>
            <xdr:cNvSpPr txBox="1"/>
          </xdr:nvSpPr>
          <xdr:spPr>
            <a:xfrm>
              <a:off x="95250" y="647700"/>
              <a:ext cx="181927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7D3436FF-A3B7-483D-9AA7-E50ABD432298}"/>
                </a:ext>
              </a:extLst>
            </xdr:cNvPr>
            <xdr:cNvSpPr txBox="1"/>
          </xdr:nvSpPr>
          <xdr:spPr>
            <a:xfrm>
              <a:off x="95250" y="647700"/>
              <a:ext cx="1819275" cy="462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𝑓_1 (𝑑,𝐷)=1/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 𝐷/𝑎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3</xdr:col>
      <xdr:colOff>76200</xdr:colOff>
      <xdr:row>2</xdr:row>
      <xdr:rowOff>171450</xdr:rowOff>
    </xdr:from>
    <xdr:ext cx="2333625" cy="4678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FDF54B3E-5CBA-4B44-A8EA-8D34610B8DF3}"/>
                </a:ext>
              </a:extLst>
            </xdr:cNvPr>
            <xdr:cNvSpPr txBox="1"/>
          </xdr:nvSpPr>
          <xdr:spPr>
            <a:xfrm>
              <a:off x="2133600" y="647700"/>
              <a:ext cx="23336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𝛽</m:t>
                        </m:r>
                        <m:f>
                          <m:fPr>
                            <m:ctrlP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kumimoji="1" lang="ja-JP" alt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𝛾</m:t>
                        </m:r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FDF54B3E-5CBA-4B44-A8EA-8D34610B8DF3}"/>
                </a:ext>
              </a:extLst>
            </xdr:cNvPr>
            <xdr:cNvSpPr txBox="1"/>
          </xdr:nvSpPr>
          <xdr:spPr>
            <a:xfrm>
              <a:off x="2133600" y="647700"/>
              <a:ext cx="23336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𝑓_2 (𝑑,𝐷)=1/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𝛽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𝐷/𝑎+</a:t>
              </a:r>
              <a:r>
                <a:rPr kumimoji="1" lang="ja-JP" alt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𝛾)</a:t>
              </a:r>
              <a:endParaRPr kumimoji="1" lang="ja-JP" altLang="en-US" sz="1600"/>
            </a:p>
          </xdr:txBody>
        </xdr:sp>
      </mc:Fallback>
    </mc:AlternateContent>
    <xdr:clientData/>
  </xdr:oneCellAnchor>
  <xdr:twoCellAnchor>
    <xdr:from>
      <xdr:col>23</xdr:col>
      <xdr:colOff>19049</xdr:colOff>
      <xdr:row>2</xdr:row>
      <xdr:rowOff>200025</xdr:rowOff>
    </xdr:from>
    <xdr:to>
      <xdr:col>32</xdr:col>
      <xdr:colOff>161924</xdr:colOff>
      <xdr:row>18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734084-BB69-4A0F-B846-695B32D89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542925</xdr:colOff>
      <xdr:row>13</xdr:row>
      <xdr:rowOff>38100</xdr:rowOff>
    </xdr:from>
    <xdr:to>
      <xdr:col>27</xdr:col>
      <xdr:colOff>76201</xdr:colOff>
      <xdr:row>27</xdr:row>
      <xdr:rowOff>76200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1058CDF-E507-403F-B3C3-31ECD49E18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257174</xdr:colOff>
      <xdr:row>31</xdr:row>
      <xdr:rowOff>219075</xdr:rowOff>
    </xdr:from>
    <xdr:to>
      <xdr:col>26</xdr:col>
      <xdr:colOff>400049</xdr:colOff>
      <xdr:row>47</xdr:row>
      <xdr:rowOff>180975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6BAF9F24-A791-406A-BC85-C9A13FC390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438150</xdr:colOff>
      <xdr:row>18</xdr:row>
      <xdr:rowOff>38100</xdr:rowOff>
    </xdr:from>
    <xdr:ext cx="3629025" cy="5532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F755EB1D-13EC-47A4-8C0D-5B0ABF4A3589}"/>
                </a:ext>
              </a:extLst>
            </xdr:cNvPr>
            <xdr:cNvSpPr txBox="1"/>
          </xdr:nvSpPr>
          <xdr:spPr>
            <a:xfrm>
              <a:off x="438150" y="4324350"/>
              <a:ext cx="3629025" cy="553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3′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𝜂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ad>
                              <m:radPr>
                                <m:degHide m:val="on"/>
                                <m:ctrlPr>
                                  <a:rPr kumimoji="1" lang="en-US" altLang="ja-JP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sSup>
                                  <m:sSupPr>
                                    <m:ctrlP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e>
                                  <m:sup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kumimoji="1" lang="en-US" altLang="ja-JP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sSup>
                                  <m:sSupPr>
                                    <m:ctrlP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(</m:t>
                                    </m:r>
                                    <m:r>
                                      <a:rPr kumimoji="1" lang="ja-JP" altLang="en-US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𝛼</m:t>
                                    </m:r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rad>
                          </m:num>
                          <m:den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F755EB1D-13EC-47A4-8C0D-5B0ABF4A3589}"/>
                </a:ext>
              </a:extLst>
            </xdr:cNvPr>
            <xdr:cNvSpPr txBox="1"/>
          </xdr:nvSpPr>
          <xdr:spPr>
            <a:xfrm>
              <a:off x="438150" y="4324350"/>
              <a:ext cx="3629025" cy="553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𝑓_3′ (𝑎,𝐷)=1/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𝜂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+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(𝐷+√(𝐷^2−〖(</a:t>
              </a:r>
              <a:r>
                <a:rPr kumimoji="1" lang="ja-JP" alt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𝛼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𝑎)〗^2 ))/2𝑎)</a:t>
              </a:r>
              <a:endParaRPr kumimoji="1" lang="ja-JP" altLang="en-US" sz="1600"/>
            </a:p>
          </xdr:txBody>
        </xdr:sp>
      </mc:Fallback>
    </mc:AlternateContent>
    <xdr:clientData/>
  </xdr:oneCellAnchor>
  <xdr:twoCellAnchor>
    <xdr:from>
      <xdr:col>18</xdr:col>
      <xdr:colOff>238125</xdr:colOff>
      <xdr:row>7</xdr:row>
      <xdr:rowOff>104775</xdr:rowOff>
    </xdr:from>
    <xdr:to>
      <xdr:col>25</xdr:col>
      <xdr:colOff>9525</xdr:colOff>
      <xdr:row>18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BA48463-7620-4EEB-92E2-5A6F6AC11D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114300</xdr:colOff>
      <xdr:row>16</xdr:row>
      <xdr:rowOff>152400</xdr:rowOff>
    </xdr:from>
    <xdr:to>
      <xdr:col>29</xdr:col>
      <xdr:colOff>571500</xdr:colOff>
      <xdr:row>29</xdr:row>
      <xdr:rowOff>38100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71A04CA-3500-4270-9ECB-B7160B947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609600</xdr:colOff>
      <xdr:row>0</xdr:row>
      <xdr:rowOff>195262</xdr:rowOff>
    </xdr:from>
    <xdr:to>
      <xdr:col>25</xdr:col>
      <xdr:colOff>381000</xdr:colOff>
      <xdr:row>12</xdr:row>
      <xdr:rowOff>80962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DF3C813-2490-6B80-93F5-4CE02FA4B5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85726</xdr:colOff>
      <xdr:row>4</xdr:row>
      <xdr:rowOff>200025</xdr:rowOff>
    </xdr:from>
    <xdr:ext cx="4362450" cy="7927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B048D2AC-D64C-44BE-A945-E81CB5A33B3E}"/>
                </a:ext>
              </a:extLst>
            </xdr:cNvPr>
            <xdr:cNvSpPr txBox="1"/>
          </xdr:nvSpPr>
          <xdr:spPr>
            <a:xfrm>
              <a:off x="85726" y="1152525"/>
              <a:ext cx="4362450" cy="792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/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d>
                              <m:d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e>
                            </m:d>
                            <m:d>
                              <m:d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6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e>
                            </m:d>
                          </m:e>
                        </m:rad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B048D2AC-D64C-44BE-A945-E81CB5A33B3E}"/>
                </a:ext>
              </a:extLst>
            </xdr:cNvPr>
            <xdr:cNvSpPr txBox="1"/>
          </xdr:nvSpPr>
          <xdr:spPr>
            <a:xfrm>
              <a:off x="85726" y="1152525"/>
              <a:ext cx="4362450" cy="792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𝑓_3 (𝐷/𝑎)=1/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𝑙𝑛(1/2  𝐷/𝑎+√((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−1)(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+1) ))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0</xdr:col>
      <xdr:colOff>504825</xdr:colOff>
      <xdr:row>8</xdr:row>
      <xdr:rowOff>66675</xdr:rowOff>
    </xdr:from>
    <xdr:ext cx="2943225" cy="4678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3423FF5F-6D39-1DC3-7956-E04557D809ED}"/>
                </a:ext>
              </a:extLst>
            </xdr:cNvPr>
            <xdr:cNvSpPr txBox="1"/>
          </xdr:nvSpPr>
          <xdr:spPr>
            <a:xfrm>
              <a:off x="504825" y="1971675"/>
              <a:ext cx="29432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7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/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−1</m:t>
                        </m:r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3423FF5F-6D39-1DC3-7956-E04557D809ED}"/>
                </a:ext>
              </a:extLst>
            </xdr:cNvPr>
            <xdr:cNvSpPr txBox="1"/>
          </xdr:nvSpPr>
          <xdr:spPr>
            <a:xfrm>
              <a:off x="504825" y="1971675"/>
              <a:ext cx="2943225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𝑓_7 (𝐷/𝑎)=1/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𝑙𝑛(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𝐷/𝑎−1</a:t>
              </a:r>
              <a:r>
                <a:rPr kumimoji="1" lang="ja-JP" alt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0</xdr:col>
      <xdr:colOff>276225</xdr:colOff>
      <xdr:row>10</xdr:row>
      <xdr:rowOff>133350</xdr:rowOff>
    </xdr:from>
    <xdr:ext cx="3924300" cy="4678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C05CDBBE-A284-9C91-C129-0DE8FFD102BC}"/>
                </a:ext>
              </a:extLst>
            </xdr:cNvPr>
            <xdr:cNvSpPr txBox="1"/>
          </xdr:nvSpPr>
          <xdr:spPr>
            <a:xfrm>
              <a:off x="276225" y="2514600"/>
              <a:ext cx="3924300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𝑝𝑚𝑎𝑥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𝐷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/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)=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1.6208</m:t>
                        </m:r>
                        <m:f>
                          <m:fPr>
                            <m:ctrlP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+0.3083</m:t>
                        </m:r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C05CDBBE-A284-9C91-C129-0DE8FFD102BC}"/>
                </a:ext>
              </a:extLst>
            </xdr:cNvPr>
            <xdr:cNvSpPr txBox="1"/>
          </xdr:nvSpPr>
          <xdr:spPr>
            <a:xfrm>
              <a:off x="276225" y="2514600"/>
              <a:ext cx="3924300" cy="4678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𝑓_𝑝𝑚𝑎𝑥 (𝐷/𝑎)=1/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𝑙𝑛(1.6208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𝐷/𝑎+0.3083</a:t>
              </a:r>
              <a:r>
                <a:rPr kumimoji="1" lang="ja-JP" alt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kumimoji="1" lang="ja-JP" altLang="en-US" sz="1600"/>
            </a:p>
          </xdr:txBody>
        </xdr:sp>
      </mc:Fallback>
    </mc:AlternateContent>
    <xdr:clientData/>
  </xdr:oneCellAnchor>
  <xdr:twoCellAnchor>
    <xdr:from>
      <xdr:col>19</xdr:col>
      <xdr:colOff>314325</xdr:colOff>
      <xdr:row>16</xdr:row>
      <xdr:rowOff>4762</xdr:rowOff>
    </xdr:from>
    <xdr:to>
      <xdr:col>26</xdr:col>
      <xdr:colOff>85725</xdr:colOff>
      <xdr:row>27</xdr:row>
      <xdr:rowOff>128587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062A250-872F-F72F-08AE-412443729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276225</xdr:colOff>
      <xdr:row>0</xdr:row>
      <xdr:rowOff>228600</xdr:rowOff>
    </xdr:from>
    <xdr:ext cx="116205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C539810A-626E-4D20-AFC6-20AE4C114E1C}"/>
                </a:ext>
              </a:extLst>
            </xdr:cNvPr>
            <xdr:cNvSpPr txBox="1"/>
          </xdr:nvSpPr>
          <xdr:spPr>
            <a:xfrm>
              <a:off x="8782050" y="228600"/>
              <a:ext cx="116205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𝐿𝑖</m:t>
                        </m:r>
                      </m:sub>
                    </m:sSub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C539810A-626E-4D20-AFC6-20AE4C114E1C}"/>
                </a:ext>
              </a:extLst>
            </xdr:cNvPr>
            <xdr:cNvSpPr txBox="1"/>
          </xdr:nvSpPr>
          <xdr:spPr>
            <a:xfrm>
              <a:off x="8782050" y="228600"/>
              <a:ext cx="116205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𝐿=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𝑓_𝐿𝑖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14</xdr:col>
      <xdr:colOff>247650</xdr:colOff>
      <xdr:row>3</xdr:row>
      <xdr:rowOff>214312</xdr:rowOff>
    </xdr:from>
    <xdr:ext cx="1104900" cy="4217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0D7E0C66-D61C-42FE-AD3F-BD49767F9D59}"/>
                </a:ext>
              </a:extLst>
            </xdr:cNvPr>
            <xdr:cNvSpPr txBox="1"/>
          </xdr:nvSpPr>
          <xdr:spPr>
            <a:xfrm>
              <a:off x="9553575" y="928687"/>
              <a:ext cx="1104900" cy="42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𝐶𝑖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sub>
                        </m:sSub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𝐶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0D7E0C66-D61C-42FE-AD3F-BD49767F9D59}"/>
                </a:ext>
              </a:extLst>
            </xdr:cNvPr>
            <xdr:cNvSpPr txBox="1"/>
          </xdr:nvSpPr>
          <xdr:spPr>
            <a:xfrm>
              <a:off x="9553575" y="928687"/>
              <a:ext cx="1104900" cy="42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𝑓_𝐶𝑖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_0)/𝐶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15</xdr:col>
      <xdr:colOff>514349</xdr:colOff>
      <xdr:row>0</xdr:row>
      <xdr:rowOff>47625</xdr:rowOff>
    </xdr:from>
    <xdr:ext cx="1924051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C17A29D9-7B7F-4185-A7A1-6835ED7879C7}"/>
                </a:ext>
              </a:extLst>
            </xdr:cNvPr>
            <xdr:cNvSpPr txBox="1"/>
          </xdr:nvSpPr>
          <xdr:spPr>
            <a:xfrm>
              <a:off x="10344149" y="47625"/>
              <a:ext cx="1924051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i="1">
                        <a:latin typeface="Cambria Math" panose="02040503050406030204" pitchFamily="18" charset="0"/>
                      </a:rPr>
                      <m:t>𝑍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=120</m:t>
                    </m:r>
                    <m:r>
                      <a:rPr kumimoji="1" lang="ja-JP" altLang="en-US" sz="1600" b="0" i="1">
                        <a:latin typeface="Cambria Math" panose="02040503050406030204" pitchFamily="18" charset="0"/>
                      </a:rPr>
                      <m:t>𝜋</m:t>
                    </m:r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den>
                        </m:f>
                      </m:e>
                    </m:rad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𝑍𝑖</m:t>
                        </m:r>
                      </m:sub>
                    </m:sSub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C17A29D9-7B7F-4185-A7A1-6835ED7879C7}"/>
                </a:ext>
              </a:extLst>
            </xdr:cNvPr>
            <xdr:cNvSpPr txBox="1"/>
          </xdr:nvSpPr>
          <xdr:spPr>
            <a:xfrm>
              <a:off x="10344149" y="47625"/>
              <a:ext cx="1924051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i="0">
                  <a:latin typeface="Cambria Math" panose="02040503050406030204" pitchFamily="18" charset="0"/>
                </a:rPr>
                <a:t>𝑍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=120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√(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) 𝑓_𝑍𝑖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11</xdr:col>
      <xdr:colOff>942975</xdr:colOff>
      <xdr:row>4</xdr:row>
      <xdr:rowOff>19050</xdr:rowOff>
    </xdr:from>
    <xdr:ext cx="1162050" cy="5028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4E360E1A-8591-41F3-993C-4556BCB61070}"/>
                </a:ext>
              </a:extLst>
            </xdr:cNvPr>
            <xdr:cNvSpPr txBox="1"/>
          </xdr:nvSpPr>
          <xdr:spPr>
            <a:xfrm>
              <a:off x="7762875" y="971550"/>
              <a:ext cx="1162050" cy="502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𝐿</m:t>
                        </m:r>
                      </m:num>
                      <m:den>
                        <m:sSub>
                          <m:sSubPr>
                            <m:ctrlP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𝜇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sub>
                        </m:sSub>
                        <m:sSub>
                          <m:sSubPr>
                            <m:ctrlP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𝜇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𝐿𝑖</m:t>
                        </m:r>
                      </m:sub>
                    </m:sSub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4E360E1A-8591-41F3-993C-4556BCB61070}"/>
                </a:ext>
              </a:extLst>
            </xdr:cNvPr>
            <xdr:cNvSpPr txBox="1"/>
          </xdr:nvSpPr>
          <xdr:spPr>
            <a:xfrm>
              <a:off x="7762875" y="971550"/>
              <a:ext cx="1162050" cy="5028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𝐿/(</a:t>
              </a:r>
              <a:r>
                <a:rPr kumimoji="1" lang="ja-JP" alt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𝜇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_𝑟 </a:t>
              </a:r>
              <a:r>
                <a:rPr kumimoji="1" lang="ja-JP" alt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𝜇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_0 )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=𝑓_𝐿𝑖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11</xdr:col>
      <xdr:colOff>762000</xdr:colOff>
      <xdr:row>0</xdr:row>
      <xdr:rowOff>233362</xdr:rowOff>
    </xdr:from>
    <xdr:ext cx="1104900" cy="4648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D52F96A0-D026-49A3-A080-67A03B736BE1}"/>
                </a:ext>
              </a:extLst>
            </xdr:cNvPr>
            <xdr:cNvSpPr txBox="1"/>
          </xdr:nvSpPr>
          <xdr:spPr>
            <a:xfrm>
              <a:off x="7324725" y="233362"/>
              <a:ext cx="1104900" cy="4648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𝐶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sub>
                        </m:sSub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𝐶𝑖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D52F96A0-D026-49A3-A080-67A03B736BE1}"/>
                </a:ext>
              </a:extLst>
            </xdr:cNvPr>
            <xdr:cNvSpPr txBox="1"/>
          </xdr:nvSpPr>
          <xdr:spPr>
            <a:xfrm>
              <a:off x="7324725" y="233362"/>
              <a:ext cx="1104900" cy="4648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𝐶=(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_0)/𝑓_𝐶𝑖 </a:t>
              </a:r>
              <a:endParaRPr kumimoji="1" lang="ja-JP" altLang="en-US" sz="1600"/>
            </a:p>
          </xdr:txBody>
        </xdr:sp>
      </mc:Fallback>
    </mc:AlternateContent>
    <xdr:clientData/>
  </xdr:oneCellAnchor>
  <xdr:twoCellAnchor>
    <xdr:from>
      <xdr:col>13</xdr:col>
      <xdr:colOff>238125</xdr:colOff>
      <xdr:row>61</xdr:row>
      <xdr:rowOff>66675</xdr:rowOff>
    </xdr:from>
    <xdr:to>
      <xdr:col>22</xdr:col>
      <xdr:colOff>304799</xdr:colOff>
      <xdr:row>79</xdr:row>
      <xdr:rowOff>180975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495AC8D9-6BB9-41FD-84E7-896C8779E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285751</xdr:colOff>
      <xdr:row>64</xdr:row>
      <xdr:rowOff>228601</xdr:rowOff>
    </xdr:from>
    <xdr:to>
      <xdr:col>11</xdr:col>
      <xdr:colOff>247651</xdr:colOff>
      <xdr:row>79</xdr:row>
      <xdr:rowOff>9526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B82171-6AD7-4E33-A5F5-1C282F1FB4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38100</xdr:colOff>
      <xdr:row>53</xdr:row>
      <xdr:rowOff>9526</xdr:rowOff>
    </xdr:from>
    <xdr:to>
      <xdr:col>15</xdr:col>
      <xdr:colOff>161926</xdr:colOff>
      <xdr:row>66</xdr:row>
      <xdr:rowOff>171451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A121B115-AEF9-4BC3-B8C5-939D68A24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676275</xdr:colOff>
      <xdr:row>50</xdr:row>
      <xdr:rowOff>200025</xdr:rowOff>
    </xdr:from>
    <xdr:to>
      <xdr:col>21</xdr:col>
      <xdr:colOff>0</xdr:colOff>
      <xdr:row>62</xdr:row>
      <xdr:rowOff>85725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9236F414-E13C-4F4E-8ED1-BB990185F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190500</xdr:rowOff>
    </xdr:from>
    <xdr:to>
      <xdr:col>19</xdr:col>
      <xdr:colOff>628650</xdr:colOff>
      <xdr:row>14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BD4EB5F-7191-44EF-9204-22020C1EB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11</xdr:col>
      <xdr:colOff>142875</xdr:colOff>
      <xdr:row>16</xdr:row>
      <xdr:rowOff>200025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E34299-B820-49BE-B40F-2C0076716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20</xdr:col>
      <xdr:colOff>219076</xdr:colOff>
      <xdr:row>15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44979A7-9308-4C80-AFA5-B39041229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9</xdr:col>
      <xdr:colOff>142875</xdr:colOff>
      <xdr:row>34</xdr:row>
      <xdr:rowOff>200025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1508818-3F93-4A59-B4D5-772ED029E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152400</xdr:colOff>
      <xdr:row>18</xdr:row>
      <xdr:rowOff>38100</xdr:rowOff>
    </xdr:from>
    <xdr:to>
      <xdr:col>24</xdr:col>
      <xdr:colOff>295275</xdr:colOff>
      <xdr:row>34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1972222-EE22-410F-84C9-704313658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133350</xdr:colOff>
      <xdr:row>36</xdr:row>
      <xdr:rowOff>57150</xdr:rowOff>
    </xdr:from>
    <xdr:to>
      <xdr:col>8</xdr:col>
      <xdr:colOff>266701</xdr:colOff>
      <xdr:row>49</xdr:row>
      <xdr:rowOff>219075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C45D776-2865-409C-9E07-F16A2826A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542925</xdr:colOff>
      <xdr:row>36</xdr:row>
      <xdr:rowOff>66675</xdr:rowOff>
    </xdr:from>
    <xdr:to>
      <xdr:col>20</xdr:col>
      <xdr:colOff>133350</xdr:colOff>
      <xdr:row>50</xdr:row>
      <xdr:rowOff>85725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A281A58-F7E0-41A2-AC2F-1865C6C46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219075</xdr:colOff>
      <xdr:row>18</xdr:row>
      <xdr:rowOff>171450</xdr:rowOff>
    </xdr:from>
    <xdr:to>
      <xdr:col>15</xdr:col>
      <xdr:colOff>19050</xdr:colOff>
      <xdr:row>30</xdr:row>
      <xdr:rowOff>57150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98222CC-2ABC-43EC-A55D-22DA064D4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104775</xdr:rowOff>
    </xdr:from>
    <xdr:to>
      <xdr:col>11</xdr:col>
      <xdr:colOff>257176</xdr:colOff>
      <xdr:row>14</xdr:row>
      <xdr:rowOff>85726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25D5614-0C2E-ECA4-68AD-36FF02F51A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309562</xdr:colOff>
      <xdr:row>6</xdr:row>
      <xdr:rowOff>223837</xdr:rowOff>
    </xdr:from>
    <xdr:ext cx="2598019" cy="5449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61D4FB00-920B-2741-B100-63B96680F3F7}"/>
                </a:ext>
              </a:extLst>
            </xdr:cNvPr>
            <xdr:cNvSpPr txBox="1"/>
          </xdr:nvSpPr>
          <xdr:spPr>
            <a:xfrm>
              <a:off x="309562" y="1652587"/>
              <a:ext cx="2598019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e>
                            </m:d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e>
                            </m:d>
                          </m:e>
                        </m:rad>
                      </m:e>
                    </m: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61D4FB00-920B-2741-B100-63B96680F3F7}"/>
                </a:ext>
              </a:extLst>
            </xdr:cNvPr>
            <xdr:cNvSpPr txBox="1"/>
          </xdr:nvSpPr>
          <xdr:spPr>
            <a:xfrm>
              <a:off x="309562" y="1652587"/>
              <a:ext cx="2598019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 panose="02040503050406030204" pitchFamily="18" charset="0"/>
                </a:rPr>
                <a:t>𝑓_3=1/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 𝑙𝑛(1/2  𝐷/𝑎+√((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−1)(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+1) ))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0</xdr:col>
      <xdr:colOff>481012</xdr:colOff>
      <xdr:row>11</xdr:row>
      <xdr:rowOff>61912</xdr:rowOff>
    </xdr:from>
    <xdr:ext cx="1693028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AB24EDB0-23BC-AD02-FB79-7A425543F70C}"/>
                </a:ext>
              </a:extLst>
            </xdr:cNvPr>
            <xdr:cNvSpPr txBox="1"/>
          </xdr:nvSpPr>
          <xdr:spPr>
            <a:xfrm>
              <a:off x="481012" y="2681287"/>
              <a:ext cx="1693028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∆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𝑓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ja-JP" altLang="en-US" sz="1100" b="0" i="1">
                        <a:latin typeface="Cambria Math" panose="02040503050406030204" pitchFamily="18" charset="0"/>
                      </a:rPr>
                      <m:t>𝛽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𝑒𝑥𝑝</m:t>
                    </m:r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  <m:d>
                          <m:d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num>
                              <m:den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</m:den>
                            </m:f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−2</m:t>
                            </m:r>
                          </m:e>
                        </m:d>
                      </m:e>
                    </m: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AB24EDB0-23BC-AD02-FB79-7A425543F70C}"/>
                </a:ext>
              </a:extLst>
            </xdr:cNvPr>
            <xdr:cNvSpPr txBox="1"/>
          </xdr:nvSpPr>
          <xdr:spPr>
            <a:xfrm>
              <a:off x="481012" y="2681287"/>
              <a:ext cx="1693028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∆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𝑓=1/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𝜋 𝛽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𝑒𝑥𝑝(−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𝛼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(𝐷/𝑎−2))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</xdr:col>
      <xdr:colOff>314325</xdr:colOff>
      <xdr:row>2</xdr:row>
      <xdr:rowOff>47625</xdr:rowOff>
    </xdr:from>
    <xdr:to>
      <xdr:col>19</xdr:col>
      <xdr:colOff>390525</xdr:colOff>
      <xdr:row>13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A7517D-36D1-7EE4-87C4-3EE703EA4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38100</xdr:colOff>
      <xdr:row>14</xdr:row>
      <xdr:rowOff>214312</xdr:rowOff>
    </xdr:from>
    <xdr:to>
      <xdr:col>19</xdr:col>
      <xdr:colOff>495300</xdr:colOff>
      <xdr:row>26</xdr:row>
      <xdr:rowOff>100012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3D58DF4-25ED-70E7-1709-22F43082D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80962</xdr:colOff>
      <xdr:row>13</xdr:row>
      <xdr:rowOff>166687</xdr:rowOff>
    </xdr:from>
    <xdr:ext cx="2732095" cy="5449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C513E9FC-8241-5746-9B7E-6D087EBEE684}"/>
                </a:ext>
              </a:extLst>
            </xdr:cNvPr>
            <xdr:cNvSpPr txBox="1"/>
          </xdr:nvSpPr>
          <xdr:spPr>
            <a:xfrm>
              <a:off x="80962" y="3262312"/>
              <a:ext cx="2732095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′=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𝛾</m:t>
                        </m:r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e>
                            </m:d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e>
                            </m:d>
                          </m:e>
                        </m:rad>
                      </m:e>
                    </m: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C513E9FC-8241-5746-9B7E-6D087EBEE684}"/>
                </a:ext>
              </a:extLst>
            </xdr:cNvPr>
            <xdr:cNvSpPr txBox="1"/>
          </xdr:nvSpPr>
          <xdr:spPr>
            <a:xfrm>
              <a:off x="80962" y="3262312"/>
              <a:ext cx="2732095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𝑓_3′=1/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 𝑙𝑛(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𝛾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 1/2  𝐷/𝑎+√((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−1)(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+1) ))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4</xdr:col>
      <xdr:colOff>666750</xdr:colOff>
      <xdr:row>14</xdr:row>
      <xdr:rowOff>180975</xdr:rowOff>
    </xdr:from>
    <xdr:to>
      <xdr:col>11</xdr:col>
      <xdr:colOff>142876</xdr:colOff>
      <xdr:row>27</xdr:row>
      <xdr:rowOff>161926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DD54D2F9-05DE-D4F0-C055-F6A8EAD79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0.15496</cdr:x>
      <cdr:y>0.03401</cdr:y>
    </cdr:from>
    <cdr:to>
      <cdr:x>0.91529</cdr:x>
      <cdr:y>0.15306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92F3867-5A26-5591-EEA9-F06F1D75EF32}"/>
            </a:ext>
          </a:extLst>
        </cdr:cNvPr>
        <cdr:cNvSpPr txBox="1"/>
      </cdr:nvSpPr>
      <cdr:spPr>
        <a:xfrm xmlns:a="http://schemas.openxmlformats.org/drawingml/2006/main">
          <a:off x="714375" y="95249"/>
          <a:ext cx="3505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0.16942</cdr:x>
      <cdr:y>0.01701</cdr:y>
    </cdr:from>
    <cdr:to>
      <cdr:x>0.92975</cdr:x>
      <cdr:y>0.2585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42CDBB-2484-6739-BC95-208176233DA7}"/>
            </a:ext>
          </a:extLst>
        </cdr:cNvPr>
        <cdr:cNvSpPr txBox="1"/>
      </cdr:nvSpPr>
      <cdr:spPr>
        <a:xfrm xmlns:a="http://schemas.openxmlformats.org/drawingml/2006/main">
          <a:off x="781050" y="47623"/>
          <a:ext cx="350520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400"/>
            <a:t>New Function F3+Δf in comparison with Experiment values and f3</a:t>
          </a:r>
          <a:endParaRPr lang="ja-JP" altLang="en-US" sz="14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0.12955</cdr:x>
      <cdr:y>0.03806</cdr:y>
    </cdr:from>
    <cdr:to>
      <cdr:x>0.91136</cdr:x>
      <cdr:y>0.16955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8F11699-6F6D-560C-B4F8-6AC2F6070FA8}"/>
            </a:ext>
          </a:extLst>
        </cdr:cNvPr>
        <cdr:cNvSpPr txBox="1"/>
      </cdr:nvSpPr>
      <cdr:spPr>
        <a:xfrm xmlns:a="http://schemas.openxmlformats.org/drawingml/2006/main">
          <a:off x="542925" y="104776"/>
          <a:ext cx="32766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400"/>
            <a:t>Booster Function</a:t>
          </a:r>
          <a:endParaRPr lang="ja-JP" altLang="en-US" sz="14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0.15496</cdr:x>
      <cdr:y>0.03401</cdr:y>
    </cdr:from>
    <cdr:to>
      <cdr:x>0.91529</cdr:x>
      <cdr:y>0.15306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92F3867-5A26-5591-EEA9-F06F1D75EF32}"/>
            </a:ext>
          </a:extLst>
        </cdr:cNvPr>
        <cdr:cNvSpPr txBox="1"/>
      </cdr:nvSpPr>
      <cdr:spPr>
        <a:xfrm xmlns:a="http://schemas.openxmlformats.org/drawingml/2006/main">
          <a:off x="714375" y="95249"/>
          <a:ext cx="3505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0.16942</cdr:x>
      <cdr:y>0.01701</cdr:y>
    </cdr:from>
    <cdr:to>
      <cdr:x>0.92975</cdr:x>
      <cdr:y>0.2585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42CDBB-2484-6739-BC95-208176233DA7}"/>
            </a:ext>
          </a:extLst>
        </cdr:cNvPr>
        <cdr:cNvSpPr txBox="1"/>
      </cdr:nvSpPr>
      <cdr:spPr>
        <a:xfrm xmlns:a="http://schemas.openxmlformats.org/drawingml/2006/main">
          <a:off x="781050" y="47623"/>
          <a:ext cx="350520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400"/>
            <a:t>New Function F3+Δf in comparison with Experiment values and f3  </a:t>
          </a:r>
          <a:r>
            <a:rPr lang="en-US" altLang="ja-JP" sz="1400" b="1">
              <a:solidFill>
                <a:srgbClr val="FF0000"/>
              </a:solidFill>
            </a:rPr>
            <a:t>Blow-up</a:t>
          </a:r>
          <a:endParaRPr lang="ja-JP" altLang="en-US" sz="1400" b="1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D8A85-555D-4521-9FB0-D85296E55E31}">
  <dimension ref="B2:S30"/>
  <sheetViews>
    <sheetView tabSelected="1" workbookViewId="0">
      <selection activeCell="K30" sqref="K30"/>
    </sheetView>
  </sheetViews>
  <sheetFormatPr defaultRowHeight="18.75"/>
  <cols>
    <col min="13" max="13" width="24.75" customWidth="1"/>
    <col min="15" max="15" width="12.75" customWidth="1"/>
    <col min="18" max="18" width="10.5" bestFit="1" customWidth="1"/>
    <col min="19" max="19" width="9.5" bestFit="1" customWidth="1"/>
  </cols>
  <sheetData>
    <row r="2" spans="2:19" ht="35.25">
      <c r="B2" s="13" t="s">
        <v>0</v>
      </c>
    </row>
    <row r="3" spans="2:19">
      <c r="R3" t="s">
        <v>26</v>
      </c>
      <c r="S3" s="16">
        <v>1.257E-6</v>
      </c>
    </row>
    <row r="4" spans="2:19">
      <c r="R4" t="s">
        <v>27</v>
      </c>
      <c r="S4" s="16">
        <v>8.8539999999999992E-12</v>
      </c>
    </row>
    <row r="8" spans="2:19" ht="20.25">
      <c r="G8" s="19" t="s">
        <v>28</v>
      </c>
      <c r="H8" s="2" t="s">
        <v>2</v>
      </c>
      <c r="I8" s="2" t="s">
        <v>6</v>
      </c>
      <c r="J8" s="2" t="s">
        <v>25</v>
      </c>
      <c r="K8" s="2" t="s">
        <v>3</v>
      </c>
      <c r="L8" s="2" t="s">
        <v>17</v>
      </c>
      <c r="M8" s="2" t="s">
        <v>5</v>
      </c>
      <c r="N8" s="2" t="s">
        <v>18</v>
      </c>
      <c r="O8" s="14" t="s">
        <v>19</v>
      </c>
      <c r="P8" s="2" t="s">
        <v>21</v>
      </c>
      <c r="Q8" s="2" t="s">
        <v>22</v>
      </c>
      <c r="R8" s="2" t="s">
        <v>23</v>
      </c>
      <c r="S8" s="2" t="s">
        <v>17</v>
      </c>
    </row>
    <row r="9" spans="2:19">
      <c r="G9" s="1">
        <f>J9/(H9/2)</f>
        <v>6</v>
      </c>
      <c r="H9" s="3">
        <v>1</v>
      </c>
      <c r="I9" s="3">
        <v>2</v>
      </c>
      <c r="J9" s="1">
        <f>I9+H9</f>
        <v>3</v>
      </c>
      <c r="K9" s="1">
        <f>J9^2-H9^2</f>
        <v>8</v>
      </c>
      <c r="L9" s="1">
        <f>120*LN((J9+SQRT(J9^2-H9^2))/H9)</f>
        <v>211.52966088469034</v>
      </c>
      <c r="M9" s="1"/>
      <c r="N9" s="1">
        <f>H9/2</f>
        <v>0.5</v>
      </c>
      <c r="O9" s="1">
        <f>120*LN(J9/N9)</f>
        <v>215.0111363073666</v>
      </c>
      <c r="P9" s="1">
        <f>LN((J9+SQRT(J9^2-H9^2))/H9)</f>
        <v>1.7627471740390861</v>
      </c>
      <c r="Q9" s="17">
        <f>$S$3*P9/PI()</f>
        <v>7.0530251439034948E-7</v>
      </c>
      <c r="R9" s="17">
        <f>PI()*$S$4/P9</f>
        <v>1.5779722562906379E-11</v>
      </c>
      <c r="S9" s="1">
        <f>SQRT(Q9/R9)</f>
        <v>211.41608895694978</v>
      </c>
    </row>
    <row r="10" spans="2:19">
      <c r="G10" s="1">
        <f t="shared" ref="G10:G16" si="0">J10/(H10/2)</f>
        <v>4.5</v>
      </c>
      <c r="H10" s="3">
        <v>0.8</v>
      </c>
      <c r="I10" s="3">
        <v>1</v>
      </c>
      <c r="J10" s="1">
        <f>I10+H10</f>
        <v>1.8</v>
      </c>
      <c r="K10" s="1">
        <f t="shared" ref="K10" si="1">J10^2-H10^2</f>
        <v>2.6</v>
      </c>
      <c r="L10" s="1">
        <f>120*LN((J10+SQRT(J10^2-H10^2))/H10)</f>
        <v>174.0689416587096</v>
      </c>
      <c r="M10" s="1" t="s">
        <v>14</v>
      </c>
      <c r="N10" s="1">
        <f t="shared" ref="N10:N18" si="2">H10/2</f>
        <v>0.4</v>
      </c>
      <c r="O10" s="1">
        <f t="shared" ref="O10:O18" si="3">120*LN(J10/N10)</f>
        <v>180.4892876131529</v>
      </c>
      <c r="P10" s="1">
        <f t="shared" ref="P10:P18" si="4">LN((J10+SQRT(J10^2-H10^2))/H10)</f>
        <v>1.4505745138225801</v>
      </c>
      <c r="Q10" s="17">
        <f t="shared" ref="Q10:Q18" si="5">$S$3*P10/PI()</f>
        <v>5.8039738595373795E-7</v>
      </c>
      <c r="R10" s="17">
        <f t="shared" ref="R10:R18" si="6">PI()*$S$4/P10</f>
        <v>1.917561703299453E-11</v>
      </c>
      <c r="S10" s="1">
        <f t="shared" ref="S10:S18" si="7">SQRT(Q10/R10)</f>
        <v>173.97548268382516</v>
      </c>
    </row>
    <row r="11" spans="2:19">
      <c r="G11" s="1">
        <f t="shared" si="0"/>
        <v>2.0833333333333335</v>
      </c>
      <c r="H11" s="3">
        <v>1.2</v>
      </c>
      <c r="I11" s="3">
        <v>0.05</v>
      </c>
      <c r="J11" s="1">
        <f>I11+H11</f>
        <v>1.25</v>
      </c>
      <c r="K11" s="1">
        <f>J11^2-H11^2</f>
        <v>0.12250000000000005</v>
      </c>
      <c r="L11" s="1">
        <f t="shared" ref="L11" si="8">120*LN((J11+SQRT(J11^2-H11^2))/H11)</f>
        <v>34.521848694213723</v>
      </c>
      <c r="M11" s="1" t="s">
        <v>4</v>
      </c>
      <c r="N11" s="1">
        <f t="shared" si="2"/>
        <v>0.6</v>
      </c>
      <c r="O11" s="1">
        <f t="shared" si="3"/>
        <v>88.076301009624061</v>
      </c>
      <c r="P11" s="1">
        <f t="shared" si="4"/>
        <v>0.28768207245178101</v>
      </c>
      <c r="Q11" s="17">
        <f t="shared" si="5"/>
        <v>1.15106064008229E-7</v>
      </c>
      <c r="R11" s="17">
        <f t="shared" si="6"/>
        <v>9.6688893811922418E-11</v>
      </c>
      <c r="S11" s="1">
        <f t="shared" si="7"/>
        <v>34.503313643909323</v>
      </c>
    </row>
    <row r="12" spans="2:19">
      <c r="G12" s="1">
        <f t="shared" si="0"/>
        <v>2.7333333333333334</v>
      </c>
      <c r="H12" s="3">
        <v>1.2</v>
      </c>
      <c r="I12" s="3">
        <v>0.44</v>
      </c>
      <c r="J12" s="1">
        <f t="shared" ref="J12" si="9">I12+H12</f>
        <v>1.64</v>
      </c>
      <c r="K12" s="1">
        <f t="shared" ref="K12" si="10">J12^2-H12^2</f>
        <v>1.2495999999999996</v>
      </c>
      <c r="L12" s="1">
        <f t="shared" ref="L12" si="11">120*LN((J12+SQRT(J12^2-H12^2))/H12)</f>
        <v>99.855801496414912</v>
      </c>
      <c r="M12" s="1" t="s">
        <v>24</v>
      </c>
      <c r="N12" s="1">
        <f t="shared" si="2"/>
        <v>0.6</v>
      </c>
      <c r="O12" s="1">
        <f t="shared" si="3"/>
        <v>120.66262387225171</v>
      </c>
      <c r="P12" s="1">
        <f t="shared" si="4"/>
        <v>0.83213167913679098</v>
      </c>
      <c r="Q12" s="17">
        <f t="shared" si="5"/>
        <v>3.3294880527547992E-7</v>
      </c>
      <c r="R12" s="17">
        <f t="shared" si="6"/>
        <v>3.3426994852231213E-11</v>
      </c>
      <c r="S12" s="1">
        <f t="shared" si="7"/>
        <v>99.802188136356591</v>
      </c>
    </row>
    <row r="13" spans="2:19">
      <c r="G13" s="1">
        <f>J13/(H13/2)</f>
        <v>2.3333333333333335</v>
      </c>
      <c r="H13" s="3">
        <v>0.3</v>
      </c>
      <c r="I13" s="3">
        <v>0.05</v>
      </c>
      <c r="J13" s="1">
        <f t="shared" ref="J13:J18" si="12">I13+H13</f>
        <v>0.35</v>
      </c>
      <c r="K13" s="1">
        <f t="shared" ref="K13:K18" si="13">J13^2-H13^2</f>
        <v>3.2499999999999987E-2</v>
      </c>
      <c r="L13" s="1">
        <f t="shared" ref="L13:L16" si="14">120*LN((J13+SQRT(J13^2-H13^2))/H13)</f>
        <v>68.354172004403097</v>
      </c>
      <c r="M13" s="1"/>
      <c r="N13" s="1">
        <f t="shared" si="2"/>
        <v>0.15</v>
      </c>
      <c r="O13" s="1">
        <f t="shared" si="3"/>
        <v>101.67574324646444</v>
      </c>
      <c r="P13" s="1">
        <f t="shared" si="4"/>
        <v>0.56961810003669244</v>
      </c>
      <c r="Q13" s="17">
        <f t="shared" si="5"/>
        <v>2.2791304624676967E-7</v>
      </c>
      <c r="R13" s="17">
        <f t="shared" si="6"/>
        <v>4.8832123405299545E-11</v>
      </c>
      <c r="S13" s="1">
        <f t="shared" si="7"/>
        <v>68.317472115360673</v>
      </c>
    </row>
    <row r="14" spans="2:19">
      <c r="G14" s="1">
        <f>J14/(H14/2)</f>
        <v>6</v>
      </c>
      <c r="H14" s="3">
        <v>1</v>
      </c>
      <c r="I14" s="3">
        <v>1</v>
      </c>
      <c r="J14" s="1">
        <v>3</v>
      </c>
      <c r="K14" s="1">
        <f t="shared" si="13"/>
        <v>8</v>
      </c>
      <c r="L14" s="1">
        <f t="shared" si="14"/>
        <v>211.52966088469034</v>
      </c>
      <c r="M14" s="1"/>
      <c r="N14" s="1">
        <f>H14/2</f>
        <v>0.5</v>
      </c>
      <c r="O14" s="1">
        <f>120*LN(J14/N14)</f>
        <v>215.0111363073666</v>
      </c>
      <c r="P14" s="1">
        <f>LN((J14+SQRT(J14^2-H14^2))/H14)</f>
        <v>1.7627471740390861</v>
      </c>
      <c r="Q14" s="17">
        <f>$S$3*P14/PI()</f>
        <v>7.0530251439034948E-7</v>
      </c>
      <c r="R14" s="17">
        <f>PI()*$S$4/P14</f>
        <v>1.5779722562906379E-11</v>
      </c>
      <c r="S14" s="1">
        <f>SQRT(Q14/R14)</f>
        <v>211.41608895694978</v>
      </c>
    </row>
    <row r="15" spans="2:19">
      <c r="G15" s="1">
        <f t="shared" si="0"/>
        <v>5.3333333333333339</v>
      </c>
      <c r="H15" s="3">
        <v>1.2</v>
      </c>
      <c r="I15" s="3">
        <v>2</v>
      </c>
      <c r="J15" s="1">
        <f t="shared" si="12"/>
        <v>3.2</v>
      </c>
      <c r="K15" s="1">
        <f t="shared" si="13"/>
        <v>8.8000000000000025</v>
      </c>
      <c r="L15" s="1">
        <f t="shared" si="14"/>
        <v>196.41678213077762</v>
      </c>
      <c r="M15" s="1"/>
      <c r="N15" s="1">
        <f t="shared" si="2"/>
        <v>0.6</v>
      </c>
      <c r="O15" s="1">
        <f t="shared" si="3"/>
        <v>200.8771720286006</v>
      </c>
      <c r="P15" s="1">
        <f t="shared" si="4"/>
        <v>1.6368065177564801</v>
      </c>
      <c r="Q15" s="17">
        <f t="shared" si="5"/>
        <v>6.549117023395436E-7</v>
      </c>
      <c r="R15" s="17">
        <f t="shared" si="6"/>
        <v>1.699386033299164E-11</v>
      </c>
      <c r="S15" s="1">
        <f t="shared" si="7"/>
        <v>196.3113244257263</v>
      </c>
    </row>
    <row r="16" spans="2:19">
      <c r="G16" s="1">
        <f t="shared" si="0"/>
        <v>2.916666666666667</v>
      </c>
      <c r="H16" s="3">
        <v>1.2</v>
      </c>
      <c r="I16" s="3">
        <v>0.55000000000000004</v>
      </c>
      <c r="J16" s="1">
        <f t="shared" si="12"/>
        <v>1.75</v>
      </c>
      <c r="K16" s="1">
        <f t="shared" si="13"/>
        <v>1.6225000000000001</v>
      </c>
      <c r="L16" s="1">
        <f t="shared" si="14"/>
        <v>110.90209643018927</v>
      </c>
      <c r="M16" s="1"/>
      <c r="N16" s="1">
        <f t="shared" si="2"/>
        <v>0.6</v>
      </c>
      <c r="O16" s="1">
        <f t="shared" si="3"/>
        <v>128.45296940416961</v>
      </c>
      <c r="P16" s="1">
        <f t="shared" si="4"/>
        <v>0.92418413691824397</v>
      </c>
      <c r="Q16" s="17">
        <f t="shared" si="5"/>
        <v>3.6978042292618602E-7</v>
      </c>
      <c r="R16" s="17">
        <f t="shared" si="6"/>
        <v>3.0097531697132648E-11</v>
      </c>
      <c r="S16" s="1">
        <f t="shared" si="7"/>
        <v>110.84255222806951</v>
      </c>
    </row>
    <row r="17" spans="2:19"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84"/>
      <c r="R17" s="84"/>
      <c r="S17" s="77"/>
    </row>
    <row r="18" spans="2:19">
      <c r="G18" s="86">
        <f>J18/(H18/2)</f>
        <v>2.7355740993999031</v>
      </c>
      <c r="H18" s="7">
        <v>1.2</v>
      </c>
      <c r="I18" s="87">
        <f>Newton!J19</f>
        <v>0.4413444596399419</v>
      </c>
      <c r="J18" s="86">
        <f t="shared" si="12"/>
        <v>1.6413444596399418</v>
      </c>
      <c r="K18" s="1">
        <f t="shared" si="13"/>
        <v>1.2540116351907327</v>
      </c>
      <c r="L18" s="7">
        <v>100</v>
      </c>
      <c r="M18" s="1"/>
      <c r="N18" s="1">
        <f t="shared" si="2"/>
        <v>0.6</v>
      </c>
      <c r="O18" s="1">
        <f t="shared" si="3"/>
        <v>120.76095866630068</v>
      </c>
      <c r="P18" s="1">
        <f t="shared" si="4"/>
        <v>0.83333333333333315</v>
      </c>
      <c r="Q18" s="17">
        <f t="shared" si="5"/>
        <v>3.3342960577752064E-7</v>
      </c>
      <c r="R18" s="17">
        <f t="shared" si="6"/>
        <v>3.3378793625860839E-11</v>
      </c>
      <c r="S18" s="1">
        <f t="shared" si="7"/>
        <v>99.946309218638362</v>
      </c>
    </row>
    <row r="19" spans="2:19">
      <c r="B19" t="s">
        <v>15</v>
      </c>
      <c r="G19" s="85" t="s">
        <v>136</v>
      </c>
      <c r="H19" s="15" t="s">
        <v>20</v>
      </c>
      <c r="I19" s="85" t="s">
        <v>136</v>
      </c>
      <c r="J19" s="85" t="s">
        <v>136</v>
      </c>
      <c r="K19" s="85"/>
      <c r="L19" s="15" t="s">
        <v>20</v>
      </c>
    </row>
    <row r="20" spans="2:19">
      <c r="B20" t="s">
        <v>16</v>
      </c>
      <c r="G20" s="32" t="s">
        <v>138</v>
      </c>
      <c r="H20" s="32" t="s">
        <v>137</v>
      </c>
      <c r="I20" s="32" t="s">
        <v>138</v>
      </c>
      <c r="J20" s="32" t="s">
        <v>138</v>
      </c>
      <c r="K20" s="32"/>
      <c r="L20" s="32" t="s">
        <v>137</v>
      </c>
    </row>
    <row r="21" spans="2:19">
      <c r="R21" s="18"/>
    </row>
    <row r="27" spans="2:19">
      <c r="B27" t="s">
        <v>156</v>
      </c>
    </row>
    <row r="28" spans="2:19">
      <c r="B28" t="s">
        <v>157</v>
      </c>
    </row>
    <row r="29" spans="2:19">
      <c r="B29" t="s">
        <v>158</v>
      </c>
    </row>
    <row r="30" spans="2:19" ht="20.25">
      <c r="B30" t="s">
        <v>159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4C98-2EBB-4AFD-B534-79DF8E0EEF1D}">
  <dimension ref="A1:F202"/>
  <sheetViews>
    <sheetView workbookViewId="0">
      <selection activeCell="J15" sqref="J15"/>
    </sheetView>
  </sheetViews>
  <sheetFormatPr defaultRowHeight="18.75"/>
  <sheetData>
    <row r="1" spans="1:6">
      <c r="A1" t="s">
        <v>53</v>
      </c>
      <c r="B1" t="s">
        <v>54</v>
      </c>
      <c r="C1" t="s">
        <v>55</v>
      </c>
      <c r="D1" t="s">
        <v>60</v>
      </c>
      <c r="E1" t="s">
        <v>61</v>
      </c>
      <c r="F1" t="s">
        <v>154</v>
      </c>
    </row>
    <row r="2" spans="1:6">
      <c r="A2">
        <v>0.1</v>
      </c>
      <c r="B2">
        <v>472.94</v>
      </c>
      <c r="C2">
        <v>-4898.12</v>
      </c>
      <c r="D2">
        <v>0.38</v>
      </c>
      <c r="E2">
        <v>1.32</v>
      </c>
      <c r="F2">
        <f>SQRT(ABS(C2*E2))</f>
        <v>80.408447317430529</v>
      </c>
    </row>
    <row r="3" spans="1:6">
      <c r="A3">
        <v>0.14949999999999999</v>
      </c>
      <c r="B3">
        <v>107.57</v>
      </c>
      <c r="C3">
        <v>-3246.15</v>
      </c>
      <c r="D3">
        <v>0.43</v>
      </c>
      <c r="E3">
        <v>1.92</v>
      </c>
      <c r="F3">
        <f t="shared" ref="F3:F66" si="0">SQRT(ABS(C3*E3))</f>
        <v>78.946868208941638</v>
      </c>
    </row>
    <row r="4" spans="1:6">
      <c r="A4">
        <v>0.19900000000000001</v>
      </c>
      <c r="B4">
        <v>14.98</v>
      </c>
      <c r="C4">
        <v>-2474.75</v>
      </c>
      <c r="D4">
        <v>0.45</v>
      </c>
      <c r="E4">
        <v>2.48</v>
      </c>
      <c r="F4">
        <f t="shared" si="0"/>
        <v>78.341432205442857</v>
      </c>
    </row>
    <row r="5" spans="1:6">
      <c r="A5">
        <v>0.2485</v>
      </c>
      <c r="B5">
        <v>0</v>
      </c>
      <c r="C5">
        <v>-1972.98</v>
      </c>
      <c r="D5">
        <v>0.48</v>
      </c>
      <c r="E5">
        <v>3.08</v>
      </c>
      <c r="F5">
        <f t="shared" si="0"/>
        <v>77.953693947111958</v>
      </c>
    </row>
    <row r="6" spans="1:6">
      <c r="A6">
        <v>0.29799999999999999</v>
      </c>
      <c r="B6">
        <v>0</v>
      </c>
      <c r="C6">
        <v>-1648.86</v>
      </c>
      <c r="D6">
        <v>0.49</v>
      </c>
      <c r="E6">
        <v>3.69</v>
      </c>
      <c r="F6">
        <f t="shared" si="0"/>
        <v>78.001880746556353</v>
      </c>
    </row>
    <row r="7" spans="1:6">
      <c r="A7">
        <v>0.34749999999999998</v>
      </c>
      <c r="B7">
        <v>0</v>
      </c>
      <c r="C7">
        <v>-1416.1</v>
      </c>
      <c r="D7">
        <v>0.5</v>
      </c>
      <c r="E7">
        <v>4.29</v>
      </c>
      <c r="F7">
        <f t="shared" si="0"/>
        <v>77.942728974548999</v>
      </c>
    </row>
    <row r="8" spans="1:6">
      <c r="A8">
        <v>0.39700000000000002</v>
      </c>
      <c r="B8">
        <v>0</v>
      </c>
      <c r="C8">
        <v>-1241.8800000000001</v>
      </c>
      <c r="D8">
        <v>0.52</v>
      </c>
      <c r="E8">
        <v>4.88</v>
      </c>
      <c r="F8">
        <f t="shared" si="0"/>
        <v>77.848406534751888</v>
      </c>
    </row>
    <row r="9" spans="1:6">
      <c r="A9">
        <v>0.44650000000000001</v>
      </c>
      <c r="B9">
        <v>0</v>
      </c>
      <c r="C9">
        <v>-1100.26</v>
      </c>
      <c r="D9">
        <v>0.55000000000000004</v>
      </c>
      <c r="E9">
        <v>5.48</v>
      </c>
      <c r="F9">
        <f t="shared" si="0"/>
        <v>77.649370892493394</v>
      </c>
    </row>
    <row r="10" spans="1:6">
      <c r="A10">
        <v>0.496</v>
      </c>
      <c r="B10">
        <v>0</v>
      </c>
      <c r="C10">
        <v>-984.3</v>
      </c>
      <c r="D10">
        <v>0.57999999999999996</v>
      </c>
      <c r="E10">
        <v>6.06</v>
      </c>
      <c r="F10">
        <f t="shared" si="0"/>
        <v>77.232493161881024</v>
      </c>
    </row>
    <row r="11" spans="1:6">
      <c r="A11">
        <v>0.54549999999999998</v>
      </c>
      <c r="B11">
        <v>0</v>
      </c>
      <c r="C11">
        <v>-890.7</v>
      </c>
      <c r="D11">
        <v>0.61</v>
      </c>
      <c r="E11">
        <v>6.64</v>
      </c>
      <c r="F11">
        <f t="shared" si="0"/>
        <v>76.904148132594244</v>
      </c>
    </row>
    <row r="12" spans="1:6">
      <c r="A12">
        <v>0.59499999999999997</v>
      </c>
      <c r="B12">
        <v>0</v>
      </c>
      <c r="C12">
        <v>-822.43</v>
      </c>
      <c r="D12">
        <v>0.62</v>
      </c>
      <c r="E12">
        <v>7.25</v>
      </c>
      <c r="F12">
        <f t="shared" si="0"/>
        <v>77.217986894246337</v>
      </c>
    </row>
    <row r="13" spans="1:6">
      <c r="A13">
        <v>0.64449999999999996</v>
      </c>
      <c r="B13">
        <v>0</v>
      </c>
      <c r="C13">
        <v>-756.01</v>
      </c>
      <c r="D13">
        <v>0.64</v>
      </c>
      <c r="E13">
        <v>7.84</v>
      </c>
      <c r="F13">
        <f t="shared" si="0"/>
        <v>76.987780848651553</v>
      </c>
    </row>
    <row r="14" spans="1:6">
      <c r="A14">
        <v>0.69399999999999995</v>
      </c>
      <c r="B14">
        <v>0</v>
      </c>
      <c r="C14">
        <v>-702.67</v>
      </c>
      <c r="D14">
        <v>0.65</v>
      </c>
      <c r="E14">
        <v>8.42</v>
      </c>
      <c r="F14">
        <f t="shared" si="0"/>
        <v>76.918667435155172</v>
      </c>
    </row>
    <row r="15" spans="1:6">
      <c r="A15">
        <v>0.74350000000000005</v>
      </c>
      <c r="B15">
        <v>0</v>
      </c>
      <c r="C15">
        <v>-656.98</v>
      </c>
      <c r="D15">
        <v>0.66</v>
      </c>
      <c r="E15">
        <v>9.02</v>
      </c>
      <c r="F15">
        <f t="shared" si="0"/>
        <v>76.980254611166359</v>
      </c>
    </row>
    <row r="16" spans="1:6">
      <c r="A16">
        <v>0.79300000000000004</v>
      </c>
      <c r="B16">
        <v>0</v>
      </c>
      <c r="C16">
        <v>-613.54</v>
      </c>
      <c r="D16">
        <v>0.69</v>
      </c>
      <c r="E16">
        <v>9.61</v>
      </c>
      <c r="F16">
        <f t="shared" si="0"/>
        <v>76.786192769273299</v>
      </c>
    </row>
    <row r="17" spans="1:6">
      <c r="A17">
        <v>0.84250000000000003</v>
      </c>
      <c r="B17">
        <v>0</v>
      </c>
      <c r="C17">
        <v>-576.28</v>
      </c>
      <c r="D17">
        <v>0.7</v>
      </c>
      <c r="E17">
        <v>10.199999999999999</v>
      </c>
      <c r="F17">
        <f t="shared" si="0"/>
        <v>76.668481137948731</v>
      </c>
    </row>
    <row r="18" spans="1:6">
      <c r="A18">
        <v>0.89200000000000002</v>
      </c>
      <c r="B18">
        <v>0</v>
      </c>
      <c r="C18">
        <v>-543.87</v>
      </c>
      <c r="D18">
        <v>0.72</v>
      </c>
      <c r="E18">
        <v>10.8</v>
      </c>
      <c r="F18">
        <f t="shared" si="0"/>
        <v>76.640694151344945</v>
      </c>
    </row>
    <row r="19" spans="1:6">
      <c r="A19">
        <v>0.9415</v>
      </c>
      <c r="B19">
        <v>0</v>
      </c>
      <c r="C19">
        <v>-513.53</v>
      </c>
      <c r="D19">
        <v>0.74</v>
      </c>
      <c r="E19">
        <v>11.39</v>
      </c>
      <c r="F19">
        <f t="shared" si="0"/>
        <v>76.479452796159578</v>
      </c>
    </row>
    <row r="20" spans="1:6">
      <c r="A20">
        <v>0.99099999999999999</v>
      </c>
      <c r="B20">
        <v>0</v>
      </c>
      <c r="C20">
        <v>-487.92</v>
      </c>
      <c r="D20">
        <v>0.77</v>
      </c>
      <c r="E20">
        <v>11.99</v>
      </c>
      <c r="F20">
        <f t="shared" si="0"/>
        <v>76.486343879152699</v>
      </c>
    </row>
    <row r="21" spans="1:6">
      <c r="A21">
        <v>1.0405</v>
      </c>
      <c r="B21">
        <v>0</v>
      </c>
      <c r="C21">
        <v>-463.89</v>
      </c>
      <c r="D21">
        <v>0.77</v>
      </c>
      <c r="E21">
        <v>12.59</v>
      </c>
      <c r="F21">
        <f t="shared" si="0"/>
        <v>76.422346862681465</v>
      </c>
    </row>
    <row r="22" spans="1:6">
      <c r="A22">
        <v>1.0900000000000001</v>
      </c>
      <c r="B22">
        <v>0</v>
      </c>
      <c r="C22">
        <v>-443.69</v>
      </c>
      <c r="D22">
        <v>0.79</v>
      </c>
      <c r="E22">
        <v>13.19</v>
      </c>
      <c r="F22">
        <f t="shared" si="0"/>
        <v>76.500137908372423</v>
      </c>
    </row>
    <row r="23" spans="1:6">
      <c r="A23">
        <v>1.1395</v>
      </c>
      <c r="B23">
        <v>0</v>
      </c>
      <c r="C23">
        <v>-423.22</v>
      </c>
      <c r="D23">
        <v>0.82</v>
      </c>
      <c r="E23">
        <v>13.78</v>
      </c>
      <c r="F23">
        <f t="shared" si="0"/>
        <v>76.367346425026454</v>
      </c>
    </row>
    <row r="24" spans="1:6">
      <c r="A24">
        <v>1.1890000000000001</v>
      </c>
      <c r="B24">
        <v>0</v>
      </c>
      <c r="C24">
        <v>-405.96</v>
      </c>
      <c r="D24">
        <v>0.83</v>
      </c>
      <c r="E24">
        <v>14.38</v>
      </c>
      <c r="F24">
        <f t="shared" si="0"/>
        <v>76.404874190067218</v>
      </c>
    </row>
    <row r="25" spans="1:6">
      <c r="A25">
        <v>1.2384999999999999</v>
      </c>
      <c r="B25">
        <v>0</v>
      </c>
      <c r="C25">
        <v>-390.61</v>
      </c>
      <c r="D25">
        <v>0.85</v>
      </c>
      <c r="E25">
        <v>15</v>
      </c>
      <c r="F25">
        <f t="shared" si="0"/>
        <v>76.545084754019314</v>
      </c>
    </row>
    <row r="26" spans="1:6">
      <c r="A26">
        <v>1.288</v>
      </c>
      <c r="B26">
        <v>0</v>
      </c>
      <c r="C26">
        <v>-375.68</v>
      </c>
      <c r="D26">
        <v>0.88</v>
      </c>
      <c r="E26">
        <v>15.58</v>
      </c>
      <c r="F26">
        <f t="shared" si="0"/>
        <v>76.505518755185236</v>
      </c>
    </row>
    <row r="27" spans="1:6">
      <c r="A27">
        <v>1.3374999999999999</v>
      </c>
      <c r="B27">
        <v>0</v>
      </c>
      <c r="C27">
        <v>-360.51</v>
      </c>
      <c r="D27">
        <v>0.9</v>
      </c>
      <c r="E27">
        <v>16.2</v>
      </c>
      <c r="F27">
        <f t="shared" si="0"/>
        <v>76.421606892291919</v>
      </c>
    </row>
    <row r="28" spans="1:6">
      <c r="A28">
        <v>1.387</v>
      </c>
      <c r="B28">
        <v>0</v>
      </c>
      <c r="C28">
        <v>-346.04</v>
      </c>
      <c r="D28">
        <v>0.9</v>
      </c>
      <c r="E28">
        <v>16.809999999999999</v>
      </c>
      <c r="F28">
        <f t="shared" si="0"/>
        <v>76.268816694636087</v>
      </c>
    </row>
    <row r="29" spans="1:6">
      <c r="A29">
        <v>1.4365000000000001</v>
      </c>
      <c r="B29">
        <v>0</v>
      </c>
      <c r="C29">
        <v>-335.07</v>
      </c>
      <c r="D29">
        <v>0.91</v>
      </c>
      <c r="E29">
        <v>17.420000000000002</v>
      </c>
      <c r="F29">
        <f t="shared" si="0"/>
        <v>76.399734292731679</v>
      </c>
    </row>
    <row r="30" spans="1:6">
      <c r="A30">
        <v>1.486</v>
      </c>
      <c r="B30">
        <v>0</v>
      </c>
      <c r="C30">
        <v>-323.07</v>
      </c>
      <c r="D30">
        <v>0.95</v>
      </c>
      <c r="E30">
        <v>18.02</v>
      </c>
      <c r="F30">
        <f t="shared" si="0"/>
        <v>76.300205766432896</v>
      </c>
    </row>
    <row r="31" spans="1:6">
      <c r="A31">
        <v>1.5355000000000001</v>
      </c>
      <c r="B31">
        <v>0</v>
      </c>
      <c r="C31">
        <v>-311.08</v>
      </c>
      <c r="D31">
        <v>0.94</v>
      </c>
      <c r="E31">
        <v>18.63</v>
      </c>
      <c r="F31">
        <f t="shared" si="0"/>
        <v>76.127658574265894</v>
      </c>
    </row>
    <row r="32" spans="1:6">
      <c r="A32">
        <v>1.585</v>
      </c>
      <c r="B32">
        <v>0</v>
      </c>
      <c r="C32">
        <v>-301.81</v>
      </c>
      <c r="D32">
        <v>0.97</v>
      </c>
      <c r="E32">
        <v>19.260000000000002</v>
      </c>
      <c r="F32">
        <f t="shared" si="0"/>
        <v>76.242118281170548</v>
      </c>
    </row>
    <row r="33" spans="1:6">
      <c r="A33">
        <v>1.6345000000000001</v>
      </c>
      <c r="B33">
        <v>0</v>
      </c>
      <c r="C33">
        <v>-292.54000000000002</v>
      </c>
      <c r="D33">
        <v>0.98</v>
      </c>
      <c r="E33">
        <v>19.88</v>
      </c>
      <c r="F33">
        <f t="shared" si="0"/>
        <v>76.260705477985184</v>
      </c>
    </row>
    <row r="34" spans="1:6">
      <c r="A34">
        <v>1.6839999999999999</v>
      </c>
      <c r="B34">
        <v>0</v>
      </c>
      <c r="C34">
        <v>-283.79000000000002</v>
      </c>
      <c r="D34">
        <v>1</v>
      </c>
      <c r="E34">
        <v>20.49</v>
      </c>
      <c r="F34">
        <f t="shared" si="0"/>
        <v>76.255210313787742</v>
      </c>
    </row>
    <row r="35" spans="1:6">
      <c r="A35">
        <v>1.7335</v>
      </c>
      <c r="B35">
        <v>0</v>
      </c>
      <c r="C35">
        <v>-274.58</v>
      </c>
      <c r="D35">
        <v>1.02</v>
      </c>
      <c r="E35">
        <v>21.12</v>
      </c>
      <c r="F35">
        <f t="shared" si="0"/>
        <v>76.152016388274319</v>
      </c>
    </row>
    <row r="36" spans="1:6">
      <c r="A36">
        <v>1.7829999999999999</v>
      </c>
      <c r="B36">
        <v>0</v>
      </c>
      <c r="C36">
        <v>-266.64999999999998</v>
      </c>
      <c r="D36">
        <v>1.04</v>
      </c>
      <c r="E36">
        <v>21.74</v>
      </c>
      <c r="F36">
        <f t="shared" si="0"/>
        <v>76.137842102334361</v>
      </c>
    </row>
    <row r="37" spans="1:6">
      <c r="A37">
        <v>1.8325</v>
      </c>
      <c r="B37">
        <v>0</v>
      </c>
      <c r="C37">
        <v>-259.49</v>
      </c>
      <c r="D37">
        <v>1.05</v>
      </c>
      <c r="E37">
        <v>22.38</v>
      </c>
      <c r="F37">
        <f t="shared" si="0"/>
        <v>76.206208408501737</v>
      </c>
    </row>
    <row r="38" spans="1:6">
      <c r="A38">
        <v>1.8819999999999999</v>
      </c>
      <c r="B38">
        <v>0</v>
      </c>
      <c r="C38">
        <v>-251.77</v>
      </c>
      <c r="D38">
        <v>1.06</v>
      </c>
      <c r="E38">
        <v>22.99</v>
      </c>
      <c r="F38">
        <f t="shared" si="0"/>
        <v>76.080170215372149</v>
      </c>
    </row>
    <row r="39" spans="1:6">
      <c r="A39">
        <v>1.9315</v>
      </c>
      <c r="B39">
        <v>0</v>
      </c>
      <c r="C39">
        <v>-245.14</v>
      </c>
      <c r="D39">
        <v>1.0900000000000001</v>
      </c>
      <c r="E39">
        <v>23.63</v>
      </c>
      <c r="F39">
        <f t="shared" si="0"/>
        <v>76.109514516911744</v>
      </c>
    </row>
    <row r="40" spans="1:6">
      <c r="A40">
        <v>1.9810000000000001</v>
      </c>
      <c r="B40">
        <v>0</v>
      </c>
      <c r="C40">
        <v>-238.34</v>
      </c>
      <c r="D40">
        <v>1.1000000000000001</v>
      </c>
      <c r="E40">
        <v>24.28</v>
      </c>
      <c r="F40">
        <f t="shared" si="0"/>
        <v>76.071645177424685</v>
      </c>
    </row>
    <row r="41" spans="1:6">
      <c r="A41">
        <v>2.0305</v>
      </c>
      <c r="B41">
        <v>0</v>
      </c>
      <c r="C41">
        <v>-232.02</v>
      </c>
      <c r="D41">
        <v>1.1100000000000001</v>
      </c>
      <c r="E41">
        <v>24.9</v>
      </c>
      <c r="F41">
        <f t="shared" si="0"/>
        <v>76.008538993984089</v>
      </c>
    </row>
    <row r="42" spans="1:6">
      <c r="A42">
        <v>2.08</v>
      </c>
      <c r="B42">
        <v>0</v>
      </c>
      <c r="C42">
        <v>-226.4</v>
      </c>
      <c r="D42">
        <v>1.1399999999999999</v>
      </c>
      <c r="E42">
        <v>25.55</v>
      </c>
      <c r="F42">
        <f t="shared" si="0"/>
        <v>76.056031976431697</v>
      </c>
    </row>
    <row r="43" spans="1:6">
      <c r="A43">
        <v>2.1295000000000002</v>
      </c>
      <c r="B43">
        <v>0</v>
      </c>
      <c r="C43">
        <v>-220.56</v>
      </c>
      <c r="D43">
        <v>1.1599999999999999</v>
      </c>
      <c r="E43">
        <v>26.21</v>
      </c>
      <c r="F43">
        <f t="shared" si="0"/>
        <v>76.032082701975227</v>
      </c>
    </row>
    <row r="44" spans="1:6">
      <c r="A44">
        <v>2.1789999999999998</v>
      </c>
      <c r="B44">
        <v>0</v>
      </c>
      <c r="C44">
        <v>-215.42</v>
      </c>
      <c r="D44">
        <v>1.18</v>
      </c>
      <c r="E44">
        <v>26.84</v>
      </c>
      <c r="F44">
        <f t="shared" si="0"/>
        <v>76.03862702600567</v>
      </c>
    </row>
    <row r="45" spans="1:6">
      <c r="A45">
        <v>2.2284999999999999</v>
      </c>
      <c r="B45">
        <v>0</v>
      </c>
      <c r="C45">
        <v>-210.11</v>
      </c>
      <c r="D45">
        <v>1.19</v>
      </c>
      <c r="E45">
        <v>27.51</v>
      </c>
      <c r="F45">
        <f t="shared" si="0"/>
        <v>76.027140548622512</v>
      </c>
    </row>
    <row r="46" spans="1:6">
      <c r="A46">
        <v>2.278</v>
      </c>
      <c r="B46">
        <v>0</v>
      </c>
      <c r="C46">
        <v>-204.84</v>
      </c>
      <c r="D46">
        <v>1.21</v>
      </c>
      <c r="E46">
        <v>28.15</v>
      </c>
      <c r="F46">
        <f t="shared" si="0"/>
        <v>75.935801832864058</v>
      </c>
    </row>
    <row r="47" spans="1:6">
      <c r="A47">
        <v>2.3275000000000001</v>
      </c>
      <c r="B47">
        <v>0</v>
      </c>
      <c r="C47">
        <v>-200.21</v>
      </c>
      <c r="D47">
        <v>1.21</v>
      </c>
      <c r="E47">
        <v>28.81</v>
      </c>
      <c r="F47">
        <f t="shared" si="0"/>
        <v>75.947680017232912</v>
      </c>
    </row>
    <row r="48" spans="1:6">
      <c r="A48">
        <v>2.3769999999999998</v>
      </c>
      <c r="B48">
        <v>0</v>
      </c>
      <c r="C48">
        <v>-195.58</v>
      </c>
      <c r="D48">
        <v>1.24</v>
      </c>
      <c r="E48">
        <v>29.48</v>
      </c>
      <c r="F48">
        <f t="shared" si="0"/>
        <v>75.932196069914909</v>
      </c>
    </row>
    <row r="49" spans="1:6">
      <c r="A49">
        <v>2.4264999999999999</v>
      </c>
      <c r="B49">
        <v>0</v>
      </c>
      <c r="C49">
        <v>-191.14</v>
      </c>
      <c r="D49">
        <v>1.26</v>
      </c>
      <c r="E49">
        <v>30.16</v>
      </c>
      <c r="F49">
        <f t="shared" si="0"/>
        <v>75.926164133320995</v>
      </c>
    </row>
    <row r="50" spans="1:6">
      <c r="A50">
        <v>2.476</v>
      </c>
      <c r="B50">
        <v>0</v>
      </c>
      <c r="C50">
        <v>-186.77</v>
      </c>
      <c r="D50">
        <v>1.3</v>
      </c>
      <c r="E50">
        <v>30.82</v>
      </c>
      <c r="F50">
        <f t="shared" si="0"/>
        <v>75.869963753780723</v>
      </c>
    </row>
    <row r="51" spans="1:6">
      <c r="A51">
        <v>2.5255000000000001</v>
      </c>
      <c r="B51">
        <v>0</v>
      </c>
      <c r="C51">
        <v>-183.05</v>
      </c>
      <c r="D51">
        <v>1.3</v>
      </c>
      <c r="E51">
        <v>31.5</v>
      </c>
      <c r="F51">
        <f t="shared" si="0"/>
        <v>75.934675873411095</v>
      </c>
    </row>
    <row r="52" spans="1:6">
      <c r="A52">
        <v>2.5750000000000002</v>
      </c>
      <c r="B52">
        <v>0.24</v>
      </c>
      <c r="C52">
        <v>-178.92</v>
      </c>
      <c r="D52">
        <v>1.32</v>
      </c>
      <c r="E52">
        <v>32.19</v>
      </c>
      <c r="F52">
        <f t="shared" si="0"/>
        <v>75.890940170747655</v>
      </c>
    </row>
    <row r="53" spans="1:6">
      <c r="A53">
        <v>2.6244999999999998</v>
      </c>
      <c r="B53">
        <v>0</v>
      </c>
      <c r="C53">
        <v>-175.25</v>
      </c>
      <c r="D53">
        <v>1.33</v>
      </c>
      <c r="E53">
        <v>32.85</v>
      </c>
      <c r="F53">
        <f t="shared" si="0"/>
        <v>75.874649916820047</v>
      </c>
    </row>
    <row r="54" spans="1:6">
      <c r="A54">
        <v>2.6739999999999999</v>
      </c>
      <c r="B54">
        <v>0.09</v>
      </c>
      <c r="C54">
        <v>-171.55</v>
      </c>
      <c r="D54">
        <v>1.35</v>
      </c>
      <c r="E54">
        <v>33.56</v>
      </c>
      <c r="F54">
        <f t="shared" si="0"/>
        <v>75.876333596187948</v>
      </c>
    </row>
    <row r="55" spans="1:6">
      <c r="A55">
        <v>2.7235</v>
      </c>
      <c r="B55">
        <v>0.14000000000000001</v>
      </c>
      <c r="C55">
        <v>-168.01</v>
      </c>
      <c r="D55">
        <v>1.38</v>
      </c>
      <c r="E55">
        <v>34.24</v>
      </c>
      <c r="F55">
        <f t="shared" si="0"/>
        <v>75.846307754563767</v>
      </c>
    </row>
    <row r="56" spans="1:6">
      <c r="A56">
        <v>2.7730000000000001</v>
      </c>
      <c r="B56">
        <v>0.02</v>
      </c>
      <c r="C56">
        <v>-164.7</v>
      </c>
      <c r="D56">
        <v>1.41</v>
      </c>
      <c r="E56">
        <v>34.97</v>
      </c>
      <c r="F56">
        <f t="shared" si="0"/>
        <v>75.891758445828614</v>
      </c>
    </row>
    <row r="57" spans="1:6">
      <c r="A57">
        <v>2.8224999999999998</v>
      </c>
      <c r="B57">
        <v>0.32</v>
      </c>
      <c r="C57">
        <v>-161.36000000000001</v>
      </c>
      <c r="D57">
        <v>1.42</v>
      </c>
      <c r="E57">
        <v>35.659999999999997</v>
      </c>
      <c r="F57">
        <f t="shared" si="0"/>
        <v>75.855768402936903</v>
      </c>
    </row>
    <row r="58" spans="1:6">
      <c r="A58">
        <v>2.8719999999999999</v>
      </c>
      <c r="B58">
        <v>0.35</v>
      </c>
      <c r="C58">
        <v>-158.31</v>
      </c>
      <c r="D58">
        <v>1.44</v>
      </c>
      <c r="E58">
        <v>36.35</v>
      </c>
      <c r="F58">
        <f t="shared" si="0"/>
        <v>75.85887225631555</v>
      </c>
    </row>
    <row r="59" spans="1:6">
      <c r="A59">
        <v>2.9215</v>
      </c>
      <c r="B59">
        <v>0.35</v>
      </c>
      <c r="C59">
        <v>-155.26</v>
      </c>
      <c r="D59">
        <v>1.45</v>
      </c>
      <c r="E59">
        <v>37.08</v>
      </c>
      <c r="F59">
        <f t="shared" si="0"/>
        <v>75.875165897676951</v>
      </c>
    </row>
    <row r="60" spans="1:6">
      <c r="A60">
        <v>2.9710000000000001</v>
      </c>
      <c r="B60">
        <v>0.15</v>
      </c>
      <c r="C60">
        <v>-152.12</v>
      </c>
      <c r="D60">
        <v>1.5</v>
      </c>
      <c r="E60">
        <v>37.78</v>
      </c>
      <c r="F60">
        <f t="shared" si="0"/>
        <v>75.809587784131892</v>
      </c>
    </row>
    <row r="61" spans="1:6">
      <c r="A61">
        <v>3.0205000000000002</v>
      </c>
      <c r="B61">
        <v>0.4</v>
      </c>
      <c r="C61">
        <v>-149.28</v>
      </c>
      <c r="D61">
        <v>1.51</v>
      </c>
      <c r="E61">
        <v>38.520000000000003</v>
      </c>
      <c r="F61">
        <f t="shared" si="0"/>
        <v>75.830505734829444</v>
      </c>
    </row>
    <row r="62" spans="1:6">
      <c r="A62">
        <v>3.07</v>
      </c>
      <c r="B62">
        <v>0.26</v>
      </c>
      <c r="C62">
        <v>-146.46</v>
      </c>
      <c r="D62">
        <v>1.56</v>
      </c>
      <c r="E62">
        <v>39.24</v>
      </c>
      <c r="F62">
        <f t="shared" si="0"/>
        <v>75.809566678619134</v>
      </c>
    </row>
    <row r="63" spans="1:6">
      <c r="A63">
        <v>3.1194999999999999</v>
      </c>
      <c r="B63">
        <v>0.4</v>
      </c>
      <c r="C63">
        <v>-143.75</v>
      </c>
      <c r="D63">
        <v>1.57</v>
      </c>
      <c r="E63">
        <v>39.97</v>
      </c>
      <c r="F63">
        <f t="shared" si="0"/>
        <v>75.800313323890691</v>
      </c>
    </row>
    <row r="64" spans="1:6">
      <c r="A64">
        <v>3.169</v>
      </c>
      <c r="B64">
        <v>0.35</v>
      </c>
      <c r="C64">
        <v>-141.1</v>
      </c>
      <c r="D64">
        <v>1.57</v>
      </c>
      <c r="E64">
        <v>40.72</v>
      </c>
      <c r="F64">
        <f t="shared" si="0"/>
        <v>75.799683376647423</v>
      </c>
    </row>
    <row r="65" spans="1:6">
      <c r="A65">
        <v>3.2185000000000001</v>
      </c>
      <c r="B65">
        <v>0.35</v>
      </c>
      <c r="C65">
        <v>-138.5</v>
      </c>
      <c r="D65">
        <v>1.58</v>
      </c>
      <c r="E65">
        <v>41.46</v>
      </c>
      <c r="F65">
        <f t="shared" si="0"/>
        <v>75.777371292490741</v>
      </c>
    </row>
    <row r="66" spans="1:6">
      <c r="A66">
        <v>3.2679999999999998</v>
      </c>
      <c r="B66">
        <v>0.46</v>
      </c>
      <c r="C66">
        <v>-136.1</v>
      </c>
      <c r="D66">
        <v>1.62</v>
      </c>
      <c r="E66">
        <v>42.23</v>
      </c>
      <c r="F66">
        <f t="shared" si="0"/>
        <v>75.812287922209549</v>
      </c>
    </row>
    <row r="67" spans="1:6">
      <c r="A67">
        <v>3.3174999999999999</v>
      </c>
      <c r="B67">
        <v>0.32</v>
      </c>
      <c r="C67">
        <v>-133.69</v>
      </c>
      <c r="D67">
        <v>1.67</v>
      </c>
      <c r="E67">
        <v>43</v>
      </c>
      <c r="F67">
        <f t="shared" ref="F67:F130" si="1">SQRT(ABS(C67*E67))</f>
        <v>75.819984173039757</v>
      </c>
    </row>
    <row r="68" spans="1:6">
      <c r="A68">
        <v>3.367</v>
      </c>
      <c r="B68">
        <v>0.47</v>
      </c>
      <c r="C68">
        <v>-131.26</v>
      </c>
      <c r="D68">
        <v>1.69</v>
      </c>
      <c r="E68">
        <v>43.75</v>
      </c>
      <c r="F68">
        <f t="shared" si="1"/>
        <v>75.780109527500684</v>
      </c>
    </row>
    <row r="69" spans="1:6">
      <c r="A69">
        <v>3.4165000000000001</v>
      </c>
      <c r="B69">
        <v>0.41</v>
      </c>
      <c r="C69">
        <v>-128.97</v>
      </c>
      <c r="D69">
        <v>1.74</v>
      </c>
      <c r="E69">
        <v>44.52</v>
      </c>
      <c r="F69">
        <f t="shared" si="1"/>
        <v>75.774299072970649</v>
      </c>
    </row>
    <row r="70" spans="1:6">
      <c r="A70">
        <v>3.4660000000000002</v>
      </c>
      <c r="B70">
        <v>0.48</v>
      </c>
      <c r="C70">
        <v>-126.79</v>
      </c>
      <c r="D70">
        <v>1.76</v>
      </c>
      <c r="E70">
        <v>45.31</v>
      </c>
      <c r="F70">
        <f t="shared" si="1"/>
        <v>75.794821063183463</v>
      </c>
    </row>
    <row r="71" spans="1:6">
      <c r="A71">
        <v>3.5154999999999998</v>
      </c>
      <c r="B71">
        <v>0.44</v>
      </c>
      <c r="C71">
        <v>-124.75</v>
      </c>
      <c r="D71">
        <v>1.73</v>
      </c>
      <c r="E71">
        <v>46.08</v>
      </c>
      <c r="F71">
        <f t="shared" si="1"/>
        <v>75.81873119487031</v>
      </c>
    </row>
    <row r="72" spans="1:6">
      <c r="A72">
        <v>3.5649999999999999</v>
      </c>
      <c r="B72">
        <v>0.5</v>
      </c>
      <c r="C72">
        <v>-122.55</v>
      </c>
      <c r="D72">
        <v>1.79</v>
      </c>
      <c r="E72">
        <v>46.92</v>
      </c>
      <c r="F72">
        <f t="shared" si="1"/>
        <v>75.829057754926637</v>
      </c>
    </row>
    <row r="73" spans="1:6">
      <c r="A73">
        <v>3.6145</v>
      </c>
      <c r="B73">
        <v>0.52</v>
      </c>
      <c r="C73">
        <v>-120.43</v>
      </c>
      <c r="D73">
        <v>1.8</v>
      </c>
      <c r="E73">
        <v>47.7</v>
      </c>
      <c r="F73">
        <f t="shared" si="1"/>
        <v>75.792552404573371</v>
      </c>
    </row>
    <row r="74" spans="1:6">
      <c r="A74">
        <v>3.6640000000000001</v>
      </c>
      <c r="B74">
        <v>0.47</v>
      </c>
      <c r="C74">
        <v>-118.35</v>
      </c>
      <c r="D74">
        <v>1.86</v>
      </c>
      <c r="E74">
        <v>48.52</v>
      </c>
      <c r="F74">
        <f t="shared" si="1"/>
        <v>75.778242259899372</v>
      </c>
    </row>
    <row r="75" spans="1:6">
      <c r="A75">
        <v>3.7134999999999998</v>
      </c>
      <c r="B75">
        <v>0.5</v>
      </c>
      <c r="C75">
        <v>-116.55</v>
      </c>
      <c r="D75">
        <v>1.83</v>
      </c>
      <c r="E75">
        <v>49.36</v>
      </c>
      <c r="F75">
        <f t="shared" si="1"/>
        <v>75.847926800935042</v>
      </c>
    </row>
    <row r="76" spans="1:6">
      <c r="A76">
        <v>3.7629999999999999</v>
      </c>
      <c r="B76">
        <v>0.55000000000000004</v>
      </c>
      <c r="C76">
        <v>-114.55</v>
      </c>
      <c r="D76">
        <v>1.87</v>
      </c>
      <c r="E76">
        <v>50.18</v>
      </c>
      <c r="F76">
        <f t="shared" si="1"/>
        <v>75.816350479299643</v>
      </c>
    </row>
    <row r="77" spans="1:6">
      <c r="A77">
        <v>3.8125</v>
      </c>
      <c r="B77">
        <v>0.54</v>
      </c>
      <c r="C77">
        <v>-112.69</v>
      </c>
      <c r="D77">
        <v>1.9</v>
      </c>
      <c r="E77">
        <v>51.02</v>
      </c>
      <c r="F77">
        <f t="shared" si="1"/>
        <v>75.82508687762909</v>
      </c>
    </row>
    <row r="78" spans="1:6">
      <c r="A78">
        <v>3.8620000000000001</v>
      </c>
      <c r="B78">
        <v>0.5</v>
      </c>
      <c r="C78">
        <v>-110.9</v>
      </c>
      <c r="D78">
        <v>1.93</v>
      </c>
      <c r="E78">
        <v>51.85</v>
      </c>
      <c r="F78">
        <f t="shared" si="1"/>
        <v>75.829842410491665</v>
      </c>
    </row>
    <row r="79" spans="1:6">
      <c r="A79">
        <v>3.9115000000000002</v>
      </c>
      <c r="B79">
        <v>0.5</v>
      </c>
      <c r="C79">
        <v>-109.11</v>
      </c>
      <c r="D79">
        <v>1.99</v>
      </c>
      <c r="E79">
        <v>52.68</v>
      </c>
      <c r="F79">
        <f t="shared" si="1"/>
        <v>75.815003792125466</v>
      </c>
    </row>
    <row r="80" spans="1:6">
      <c r="A80">
        <v>3.9609999999999999</v>
      </c>
      <c r="B80">
        <v>0.55000000000000004</v>
      </c>
      <c r="C80">
        <v>-107.31</v>
      </c>
      <c r="D80">
        <v>2.04</v>
      </c>
      <c r="E80">
        <v>53.6</v>
      </c>
      <c r="F80">
        <f t="shared" si="1"/>
        <v>75.840727844608665</v>
      </c>
    </row>
    <row r="81" spans="1:6">
      <c r="A81">
        <v>4.0105000000000004</v>
      </c>
      <c r="B81">
        <v>0.56999999999999995</v>
      </c>
      <c r="C81">
        <v>-105.61</v>
      </c>
      <c r="D81">
        <v>2.02</v>
      </c>
      <c r="E81">
        <v>54.45</v>
      </c>
      <c r="F81">
        <f t="shared" si="1"/>
        <v>75.83181720096124</v>
      </c>
    </row>
    <row r="82" spans="1:6">
      <c r="A82">
        <v>4.0599999999999996</v>
      </c>
      <c r="B82">
        <v>0.56999999999999995</v>
      </c>
      <c r="C82">
        <v>-103.94</v>
      </c>
      <c r="D82">
        <v>2.0699999999999998</v>
      </c>
      <c r="E82">
        <v>55.34</v>
      </c>
      <c r="F82">
        <f t="shared" si="1"/>
        <v>75.842201972252894</v>
      </c>
    </row>
    <row r="83" spans="1:6">
      <c r="A83">
        <v>4.1094999999999997</v>
      </c>
      <c r="B83">
        <v>0.6</v>
      </c>
      <c r="C83">
        <v>-102.32</v>
      </c>
      <c r="D83">
        <v>2.11</v>
      </c>
      <c r="E83">
        <v>56.23</v>
      </c>
      <c r="F83">
        <f t="shared" si="1"/>
        <v>75.851523386152238</v>
      </c>
    </row>
    <row r="84" spans="1:6">
      <c r="A84">
        <v>4.1589999999999998</v>
      </c>
      <c r="B84">
        <v>0.64</v>
      </c>
      <c r="C84">
        <v>-100.7</v>
      </c>
      <c r="D84">
        <v>2.1800000000000002</v>
      </c>
      <c r="E84">
        <v>57.14</v>
      </c>
      <c r="F84">
        <f t="shared" si="1"/>
        <v>75.855111891025516</v>
      </c>
    </row>
    <row r="85" spans="1:6">
      <c r="A85">
        <v>4.2084999999999999</v>
      </c>
      <c r="B85">
        <v>0.56999999999999995</v>
      </c>
      <c r="C85">
        <v>-99.15</v>
      </c>
      <c r="D85">
        <v>2.2000000000000002</v>
      </c>
      <c r="E85">
        <v>58.05</v>
      </c>
      <c r="F85">
        <f t="shared" si="1"/>
        <v>75.866049719225529</v>
      </c>
    </row>
    <row r="86" spans="1:6">
      <c r="A86">
        <v>4.258</v>
      </c>
      <c r="B86">
        <v>0.66</v>
      </c>
      <c r="C86">
        <v>-97.58</v>
      </c>
      <c r="D86">
        <v>2.2400000000000002</v>
      </c>
      <c r="E86">
        <v>58.96</v>
      </c>
      <c r="F86">
        <f t="shared" si="1"/>
        <v>75.850621619074417</v>
      </c>
    </row>
    <row r="87" spans="1:6">
      <c r="A87">
        <v>4.3075000000000001</v>
      </c>
      <c r="B87">
        <v>0.65</v>
      </c>
      <c r="C87">
        <v>-96.11</v>
      </c>
      <c r="D87">
        <v>2.2799999999999998</v>
      </c>
      <c r="E87">
        <v>59.93</v>
      </c>
      <c r="F87">
        <f t="shared" si="1"/>
        <v>75.893822541758951</v>
      </c>
    </row>
    <row r="88" spans="1:6">
      <c r="A88">
        <v>4.3570000000000002</v>
      </c>
      <c r="B88">
        <v>0.67</v>
      </c>
      <c r="C88">
        <v>-94.54</v>
      </c>
      <c r="D88">
        <v>2.2999999999999998</v>
      </c>
      <c r="E88">
        <v>60.89</v>
      </c>
      <c r="F88">
        <f t="shared" si="1"/>
        <v>75.871869622410131</v>
      </c>
    </row>
    <row r="89" spans="1:6">
      <c r="A89">
        <v>4.4065000000000003</v>
      </c>
      <c r="B89">
        <v>0.66</v>
      </c>
      <c r="C89">
        <v>-93.14</v>
      </c>
      <c r="D89">
        <v>2.38</v>
      </c>
      <c r="E89">
        <v>61.82</v>
      </c>
      <c r="F89">
        <f t="shared" si="1"/>
        <v>75.880925139326024</v>
      </c>
    </row>
    <row r="90" spans="1:6">
      <c r="A90">
        <v>4.4560000000000004</v>
      </c>
      <c r="B90">
        <v>0.69</v>
      </c>
      <c r="C90">
        <v>-91.69</v>
      </c>
      <c r="D90">
        <v>2.41</v>
      </c>
      <c r="E90">
        <v>62.86</v>
      </c>
      <c r="F90">
        <f t="shared" si="1"/>
        <v>75.918597194626827</v>
      </c>
    </row>
    <row r="91" spans="1:6">
      <c r="A91">
        <v>4.5054999999999996</v>
      </c>
      <c r="B91">
        <v>0.71</v>
      </c>
      <c r="C91">
        <v>-90.32</v>
      </c>
      <c r="D91">
        <v>2.4700000000000002</v>
      </c>
      <c r="E91">
        <v>63.82</v>
      </c>
      <c r="F91">
        <f t="shared" si="1"/>
        <v>75.922476250449051</v>
      </c>
    </row>
    <row r="92" spans="1:6">
      <c r="A92">
        <v>4.5549999999999997</v>
      </c>
      <c r="B92">
        <v>0.74</v>
      </c>
      <c r="C92">
        <v>-88.95</v>
      </c>
      <c r="D92">
        <v>2.5</v>
      </c>
      <c r="E92">
        <v>64.81</v>
      </c>
      <c r="F92">
        <f t="shared" si="1"/>
        <v>75.926606008697632</v>
      </c>
    </row>
    <row r="93" spans="1:6">
      <c r="A93">
        <v>4.6044999999999998</v>
      </c>
      <c r="B93">
        <v>0.79</v>
      </c>
      <c r="C93">
        <v>-87.56</v>
      </c>
      <c r="D93">
        <v>2.4700000000000002</v>
      </c>
      <c r="E93">
        <v>65.81</v>
      </c>
      <c r="F93">
        <f t="shared" si="1"/>
        <v>75.909970359630634</v>
      </c>
    </row>
    <row r="94" spans="1:6">
      <c r="A94">
        <v>4.6539999999999999</v>
      </c>
      <c r="B94">
        <v>0.73</v>
      </c>
      <c r="C94">
        <v>-86.25</v>
      </c>
      <c r="D94">
        <v>2.57</v>
      </c>
      <c r="E94">
        <v>66.86</v>
      </c>
      <c r="F94">
        <f t="shared" si="1"/>
        <v>75.938626534853796</v>
      </c>
    </row>
    <row r="95" spans="1:6">
      <c r="A95">
        <v>4.7035</v>
      </c>
      <c r="B95">
        <v>0.82</v>
      </c>
      <c r="C95">
        <v>-84.97</v>
      </c>
      <c r="D95">
        <v>2.61</v>
      </c>
      <c r="E95">
        <v>67.89</v>
      </c>
      <c r="F95">
        <f t="shared" si="1"/>
        <v>75.951387742423776</v>
      </c>
    </row>
    <row r="96" spans="1:6">
      <c r="A96">
        <v>4.7530000000000001</v>
      </c>
      <c r="B96">
        <v>0.77</v>
      </c>
      <c r="C96">
        <v>-83.64</v>
      </c>
      <c r="D96">
        <v>2.62</v>
      </c>
      <c r="E96">
        <v>68.959999999999994</v>
      </c>
      <c r="F96">
        <f t="shared" si="1"/>
        <v>75.946128275245201</v>
      </c>
    </row>
    <row r="97" spans="1:6">
      <c r="A97">
        <v>4.8025000000000002</v>
      </c>
      <c r="B97">
        <v>0.77</v>
      </c>
      <c r="C97">
        <v>-82.44</v>
      </c>
      <c r="D97">
        <v>2.68</v>
      </c>
      <c r="E97">
        <v>69.98</v>
      </c>
      <c r="F97">
        <f t="shared" si="1"/>
        <v>75.954928740668308</v>
      </c>
    </row>
    <row r="98" spans="1:6">
      <c r="A98">
        <v>4.8520000000000003</v>
      </c>
      <c r="B98">
        <v>0.81</v>
      </c>
      <c r="C98">
        <v>-81.19</v>
      </c>
      <c r="D98">
        <v>2.74</v>
      </c>
      <c r="E98">
        <v>71.09</v>
      </c>
      <c r="F98">
        <f t="shared" si="1"/>
        <v>75.972344310281755</v>
      </c>
    </row>
    <row r="99" spans="1:6">
      <c r="A99">
        <v>4.9015000000000004</v>
      </c>
      <c r="B99">
        <v>0.76</v>
      </c>
      <c r="C99">
        <v>-79.989999999999995</v>
      </c>
      <c r="D99">
        <v>2.77</v>
      </c>
      <c r="E99">
        <v>72.239999999999995</v>
      </c>
      <c r="F99">
        <f t="shared" si="1"/>
        <v>76.016298252414259</v>
      </c>
    </row>
    <row r="100" spans="1:6">
      <c r="A100">
        <v>4.9509999999999996</v>
      </c>
      <c r="B100">
        <v>0.8</v>
      </c>
      <c r="C100">
        <v>-78.819999999999993</v>
      </c>
      <c r="D100">
        <v>2.81</v>
      </c>
      <c r="E100">
        <v>73.31</v>
      </c>
      <c r="F100">
        <f t="shared" si="1"/>
        <v>76.015091922591267</v>
      </c>
    </row>
    <row r="101" spans="1:6">
      <c r="A101">
        <v>5.0004999999999997</v>
      </c>
      <c r="B101">
        <v>0.81</v>
      </c>
      <c r="C101">
        <v>-77.58</v>
      </c>
      <c r="D101">
        <v>2.82</v>
      </c>
      <c r="E101">
        <v>74.47</v>
      </c>
      <c r="F101">
        <f t="shared" si="1"/>
        <v>76.009095508366627</v>
      </c>
    </row>
    <row r="102" spans="1:6">
      <c r="A102">
        <v>5.05</v>
      </c>
      <c r="B102">
        <v>0.79</v>
      </c>
      <c r="C102">
        <v>-76.41</v>
      </c>
      <c r="D102">
        <v>2.89</v>
      </c>
      <c r="E102">
        <v>75.66</v>
      </c>
      <c r="F102">
        <f t="shared" si="1"/>
        <v>76.034075255769366</v>
      </c>
    </row>
    <row r="103" spans="1:6">
      <c r="A103">
        <v>5.0994999999999999</v>
      </c>
      <c r="B103">
        <v>0.86</v>
      </c>
      <c r="C103">
        <v>-75.23</v>
      </c>
      <c r="D103">
        <v>2.95</v>
      </c>
      <c r="E103">
        <v>76.8</v>
      </c>
      <c r="F103">
        <f t="shared" si="1"/>
        <v>76.01094658008148</v>
      </c>
    </row>
    <row r="104" spans="1:6">
      <c r="A104">
        <v>5.149</v>
      </c>
      <c r="B104">
        <v>0.83</v>
      </c>
      <c r="C104">
        <v>-74.23</v>
      </c>
      <c r="D104">
        <v>3.02</v>
      </c>
      <c r="E104">
        <v>78</v>
      </c>
      <c r="F104">
        <f t="shared" si="1"/>
        <v>76.091655258641865</v>
      </c>
    </row>
    <row r="105" spans="1:6">
      <c r="A105">
        <v>5.1985000000000001</v>
      </c>
      <c r="B105">
        <v>0.85</v>
      </c>
      <c r="C105">
        <v>-73.08</v>
      </c>
      <c r="D105">
        <v>3.09</v>
      </c>
      <c r="E105">
        <v>79.25</v>
      </c>
      <c r="F105">
        <f t="shared" si="1"/>
        <v>76.102496673893697</v>
      </c>
    </row>
    <row r="106" spans="1:6">
      <c r="A106">
        <v>5.2480000000000002</v>
      </c>
      <c r="B106">
        <v>0.86</v>
      </c>
      <c r="C106">
        <v>-71.959999999999994</v>
      </c>
      <c r="D106">
        <v>3.12</v>
      </c>
      <c r="E106">
        <v>80.48</v>
      </c>
      <c r="F106">
        <f t="shared" si="1"/>
        <v>76.100859390679688</v>
      </c>
    </row>
    <row r="107" spans="1:6">
      <c r="A107">
        <v>5.2975000000000003</v>
      </c>
      <c r="B107">
        <v>0.85</v>
      </c>
      <c r="C107">
        <v>-70.91</v>
      </c>
      <c r="D107">
        <v>3.16</v>
      </c>
      <c r="E107">
        <v>81.66</v>
      </c>
      <c r="F107">
        <f t="shared" si="1"/>
        <v>76.095404591867435</v>
      </c>
    </row>
    <row r="108" spans="1:6">
      <c r="A108">
        <v>5.3470000000000004</v>
      </c>
      <c r="B108">
        <v>0.88</v>
      </c>
      <c r="C108">
        <v>-69.849999999999994</v>
      </c>
      <c r="D108">
        <v>3.17</v>
      </c>
      <c r="E108">
        <v>82.98</v>
      </c>
      <c r="F108">
        <f t="shared" si="1"/>
        <v>76.13247007683384</v>
      </c>
    </row>
    <row r="109" spans="1:6">
      <c r="A109">
        <v>5.3964999999999996</v>
      </c>
      <c r="B109">
        <v>0.85</v>
      </c>
      <c r="C109">
        <v>-68.86</v>
      </c>
      <c r="D109">
        <v>3.23</v>
      </c>
      <c r="E109">
        <v>84.31</v>
      </c>
      <c r="F109">
        <f t="shared" si="1"/>
        <v>76.194400056697077</v>
      </c>
    </row>
    <row r="110" spans="1:6">
      <c r="A110">
        <v>5.4459999999999997</v>
      </c>
      <c r="B110">
        <v>0.88</v>
      </c>
      <c r="C110">
        <v>-67.790000000000006</v>
      </c>
      <c r="D110">
        <v>3.31</v>
      </c>
      <c r="E110">
        <v>85.61</v>
      </c>
      <c r="F110">
        <f t="shared" si="1"/>
        <v>76.180718689180139</v>
      </c>
    </row>
    <row r="111" spans="1:6">
      <c r="A111">
        <v>5.4954999999999998</v>
      </c>
      <c r="B111">
        <v>0.89</v>
      </c>
      <c r="C111">
        <v>-66.77</v>
      </c>
      <c r="D111">
        <v>3.36</v>
      </c>
      <c r="E111">
        <v>86.97</v>
      </c>
      <c r="F111">
        <f t="shared" si="1"/>
        <v>76.203588498180324</v>
      </c>
    </row>
    <row r="112" spans="1:6">
      <c r="A112">
        <v>5.5449999999999999</v>
      </c>
      <c r="B112">
        <v>0.89</v>
      </c>
      <c r="C112">
        <v>-65.77</v>
      </c>
      <c r="D112">
        <v>3.4</v>
      </c>
      <c r="E112">
        <v>88.33</v>
      </c>
      <c r="F112">
        <f t="shared" si="1"/>
        <v>76.219840592853501</v>
      </c>
    </row>
    <row r="113" spans="1:6">
      <c r="A113">
        <v>5.5945</v>
      </c>
      <c r="B113">
        <v>0.9</v>
      </c>
      <c r="C113">
        <v>-64.77</v>
      </c>
      <c r="D113">
        <v>3.47</v>
      </c>
      <c r="E113">
        <v>89.67</v>
      </c>
      <c r="F113">
        <f t="shared" si="1"/>
        <v>76.209749376310114</v>
      </c>
    </row>
    <row r="114" spans="1:6">
      <c r="A114">
        <v>5.6440000000000001</v>
      </c>
      <c r="B114">
        <v>0.92</v>
      </c>
      <c r="C114">
        <v>-63.77</v>
      </c>
      <c r="D114">
        <v>3.45</v>
      </c>
      <c r="E114">
        <v>91.11</v>
      </c>
      <c r="F114">
        <f t="shared" si="1"/>
        <v>76.223911602593574</v>
      </c>
    </row>
    <row r="115" spans="1:6">
      <c r="A115">
        <v>5.6935000000000002</v>
      </c>
      <c r="B115">
        <v>0.95</v>
      </c>
      <c r="C115">
        <v>-62.83</v>
      </c>
      <c r="D115">
        <v>3.61</v>
      </c>
      <c r="E115">
        <v>92.54</v>
      </c>
      <c r="F115">
        <f t="shared" si="1"/>
        <v>76.251479985637005</v>
      </c>
    </row>
    <row r="116" spans="1:6">
      <c r="A116">
        <v>5.7430000000000003</v>
      </c>
      <c r="B116">
        <v>0.91</v>
      </c>
      <c r="C116">
        <v>-61.93</v>
      </c>
      <c r="D116">
        <v>3.67</v>
      </c>
      <c r="E116">
        <v>94.13</v>
      </c>
      <c r="F116">
        <f t="shared" si="1"/>
        <v>76.350971834024477</v>
      </c>
    </row>
    <row r="117" spans="1:6">
      <c r="A117">
        <v>5.7925000000000004</v>
      </c>
      <c r="B117">
        <v>0.94</v>
      </c>
      <c r="C117">
        <v>-60.96</v>
      </c>
      <c r="D117">
        <v>3.63</v>
      </c>
      <c r="E117">
        <v>95.55</v>
      </c>
      <c r="F117">
        <f t="shared" si="1"/>
        <v>76.319905660319051</v>
      </c>
    </row>
    <row r="118" spans="1:6">
      <c r="A118">
        <v>5.8419999999999996</v>
      </c>
      <c r="B118">
        <v>1</v>
      </c>
      <c r="C118">
        <v>-60.04</v>
      </c>
      <c r="D118">
        <v>3.67</v>
      </c>
      <c r="E118">
        <v>97.18</v>
      </c>
      <c r="F118">
        <f t="shared" si="1"/>
        <v>76.385124206222244</v>
      </c>
    </row>
    <row r="119" spans="1:6">
      <c r="A119">
        <v>5.8914999999999997</v>
      </c>
      <c r="B119">
        <v>0.95</v>
      </c>
      <c r="C119">
        <v>-59.08</v>
      </c>
      <c r="D119">
        <v>3.83</v>
      </c>
      <c r="E119">
        <v>98.74</v>
      </c>
      <c r="F119">
        <f t="shared" si="1"/>
        <v>76.377740212708574</v>
      </c>
    </row>
    <row r="120" spans="1:6">
      <c r="A120">
        <v>5.9409999999999998</v>
      </c>
      <c r="B120">
        <v>0.99</v>
      </c>
      <c r="C120">
        <v>-58.23</v>
      </c>
      <c r="D120">
        <v>3.83</v>
      </c>
      <c r="E120">
        <v>100.33</v>
      </c>
      <c r="F120">
        <f t="shared" si="1"/>
        <v>76.43438951152811</v>
      </c>
    </row>
    <row r="121" spans="1:6">
      <c r="A121">
        <v>5.9904999999999999</v>
      </c>
      <c r="B121">
        <v>0.96</v>
      </c>
      <c r="C121">
        <v>-57.34</v>
      </c>
      <c r="D121">
        <v>3.83</v>
      </c>
      <c r="E121">
        <v>101.91</v>
      </c>
      <c r="F121">
        <f t="shared" si="1"/>
        <v>76.442915956941363</v>
      </c>
    </row>
    <row r="122" spans="1:6">
      <c r="A122">
        <v>6.04</v>
      </c>
      <c r="B122">
        <v>0.99</v>
      </c>
      <c r="C122">
        <v>-56.45</v>
      </c>
      <c r="D122">
        <v>4.08</v>
      </c>
      <c r="E122">
        <v>103.66</v>
      </c>
      <c r="F122">
        <f t="shared" si="1"/>
        <v>76.49579727017688</v>
      </c>
    </row>
    <row r="123" spans="1:6">
      <c r="A123">
        <v>6.0895000000000001</v>
      </c>
      <c r="B123">
        <v>0.99</v>
      </c>
      <c r="C123">
        <v>-55.58</v>
      </c>
      <c r="D123">
        <v>4.17</v>
      </c>
      <c r="E123">
        <v>105.32</v>
      </c>
      <c r="F123">
        <f t="shared" si="1"/>
        <v>76.509382431176377</v>
      </c>
    </row>
    <row r="124" spans="1:6">
      <c r="A124">
        <v>6.1390000000000002</v>
      </c>
      <c r="B124">
        <v>1</v>
      </c>
      <c r="C124">
        <v>-54.76</v>
      </c>
      <c r="D124">
        <v>4.24</v>
      </c>
      <c r="E124">
        <v>107.07</v>
      </c>
      <c r="F124">
        <f t="shared" si="1"/>
        <v>76.571229583963188</v>
      </c>
    </row>
    <row r="125" spans="1:6">
      <c r="A125">
        <v>6.1885000000000003</v>
      </c>
      <c r="B125">
        <v>0.99</v>
      </c>
      <c r="C125">
        <v>-53.9</v>
      </c>
      <c r="D125">
        <v>4.09</v>
      </c>
      <c r="E125">
        <v>108.82</v>
      </c>
      <c r="F125">
        <f t="shared" si="1"/>
        <v>76.58588642824472</v>
      </c>
    </row>
    <row r="126" spans="1:6">
      <c r="A126">
        <v>6.2380000000000004</v>
      </c>
      <c r="B126">
        <v>1.03</v>
      </c>
      <c r="C126">
        <v>-53.03</v>
      </c>
      <c r="D126">
        <v>4.29</v>
      </c>
      <c r="E126">
        <v>110.6</v>
      </c>
      <c r="F126">
        <f t="shared" si="1"/>
        <v>76.584058393375827</v>
      </c>
    </row>
    <row r="127" spans="1:6">
      <c r="A127">
        <v>6.2874999999999996</v>
      </c>
      <c r="B127">
        <v>1.03</v>
      </c>
      <c r="C127">
        <v>-52.2</v>
      </c>
      <c r="D127">
        <v>4.3099999999999996</v>
      </c>
      <c r="E127">
        <v>112.55</v>
      </c>
      <c r="F127">
        <f t="shared" si="1"/>
        <v>76.649266141301055</v>
      </c>
    </row>
    <row r="128" spans="1:6">
      <c r="A128">
        <v>6.3369999999999997</v>
      </c>
      <c r="B128">
        <v>1.03</v>
      </c>
      <c r="C128">
        <v>-51.42</v>
      </c>
      <c r="D128">
        <v>4.3099999999999996</v>
      </c>
      <c r="E128">
        <v>114.48</v>
      </c>
      <c r="F128">
        <f t="shared" si="1"/>
        <v>76.723931077597953</v>
      </c>
    </row>
    <row r="129" spans="1:6">
      <c r="A129">
        <v>6.3864999999999998</v>
      </c>
      <c r="B129">
        <v>1.02</v>
      </c>
      <c r="C129">
        <v>-50.57</v>
      </c>
      <c r="D129">
        <v>4.41</v>
      </c>
      <c r="E129">
        <v>116.37</v>
      </c>
      <c r="F129">
        <f t="shared" si="1"/>
        <v>76.712651498954202</v>
      </c>
    </row>
    <row r="130" spans="1:6">
      <c r="A130">
        <v>6.4359999999999999</v>
      </c>
      <c r="B130">
        <v>1.05</v>
      </c>
      <c r="C130">
        <v>-49.75</v>
      </c>
      <c r="D130">
        <v>4.51</v>
      </c>
      <c r="E130">
        <v>118.45</v>
      </c>
      <c r="F130">
        <f t="shared" si="1"/>
        <v>76.765145085513907</v>
      </c>
    </row>
    <row r="131" spans="1:6">
      <c r="A131">
        <v>6.4855</v>
      </c>
      <c r="B131">
        <v>1.07</v>
      </c>
      <c r="C131">
        <v>-49.03</v>
      </c>
      <c r="D131">
        <v>4.6399999999999997</v>
      </c>
      <c r="E131">
        <v>120.44</v>
      </c>
      <c r="F131">
        <f t="shared" ref="F131:F194" si="2">SQRT(ABS(C131*E131))</f>
        <v>76.84512476403431</v>
      </c>
    </row>
    <row r="132" spans="1:6">
      <c r="A132">
        <v>6.5350000000000001</v>
      </c>
      <c r="B132">
        <v>1.05</v>
      </c>
      <c r="C132">
        <v>-48.28</v>
      </c>
      <c r="D132">
        <v>4.63</v>
      </c>
      <c r="E132">
        <v>122.58</v>
      </c>
      <c r="F132">
        <f t="shared" si="2"/>
        <v>76.929593785486745</v>
      </c>
    </row>
    <row r="133" spans="1:6">
      <c r="A133">
        <v>6.5845000000000002</v>
      </c>
      <c r="B133">
        <v>1.06</v>
      </c>
      <c r="C133">
        <v>-47.45</v>
      </c>
      <c r="D133">
        <v>4.79</v>
      </c>
      <c r="E133">
        <v>124.71</v>
      </c>
      <c r="F133">
        <f t="shared" si="2"/>
        <v>76.925220181680331</v>
      </c>
    </row>
    <row r="134" spans="1:6">
      <c r="A134">
        <v>6.6340000000000003</v>
      </c>
      <c r="B134">
        <v>1.05</v>
      </c>
      <c r="C134">
        <v>-46.67</v>
      </c>
      <c r="D134">
        <v>4.9400000000000004</v>
      </c>
      <c r="E134">
        <v>126.83</v>
      </c>
      <c r="F134">
        <f t="shared" si="2"/>
        <v>76.936052017243512</v>
      </c>
    </row>
    <row r="135" spans="1:6">
      <c r="A135">
        <v>6.6835000000000004</v>
      </c>
      <c r="B135">
        <v>1.07</v>
      </c>
      <c r="C135">
        <v>-45.91</v>
      </c>
      <c r="D135">
        <v>5.0599999999999996</v>
      </c>
      <c r="E135">
        <v>129.16</v>
      </c>
      <c r="F135">
        <f t="shared" si="2"/>
        <v>77.004776475229107</v>
      </c>
    </row>
    <row r="136" spans="1:6">
      <c r="A136">
        <v>6.7329999999999997</v>
      </c>
      <c r="B136">
        <v>1.0900000000000001</v>
      </c>
      <c r="C136">
        <v>-45.09</v>
      </c>
      <c r="D136">
        <v>5.12</v>
      </c>
      <c r="E136">
        <v>131.57</v>
      </c>
      <c r="F136">
        <f t="shared" si="2"/>
        <v>77.022667442772985</v>
      </c>
    </row>
    <row r="137" spans="1:6">
      <c r="A137">
        <v>6.7824999999999998</v>
      </c>
      <c r="B137">
        <v>1.08</v>
      </c>
      <c r="C137">
        <v>-44.34</v>
      </c>
      <c r="D137">
        <v>5.25</v>
      </c>
      <c r="E137">
        <v>133.96</v>
      </c>
      <c r="F137">
        <f t="shared" si="2"/>
        <v>77.070009731412398</v>
      </c>
    </row>
    <row r="138" spans="1:6">
      <c r="A138">
        <v>6.8319999999999999</v>
      </c>
      <c r="B138">
        <v>1.1000000000000001</v>
      </c>
      <c r="C138">
        <v>-43.63</v>
      </c>
      <c r="D138">
        <v>5.47</v>
      </c>
      <c r="E138">
        <v>136.47999999999999</v>
      </c>
      <c r="F138">
        <f t="shared" si="2"/>
        <v>77.166199854599554</v>
      </c>
    </row>
    <row r="139" spans="1:6">
      <c r="A139">
        <v>6.8815</v>
      </c>
      <c r="B139">
        <v>1.0900000000000001</v>
      </c>
      <c r="C139">
        <v>-42.92</v>
      </c>
      <c r="D139">
        <v>5.59</v>
      </c>
      <c r="E139">
        <v>138.93</v>
      </c>
      <c r="F139">
        <f t="shared" si="2"/>
        <v>77.219658118901307</v>
      </c>
    </row>
    <row r="140" spans="1:6">
      <c r="A140">
        <v>6.931</v>
      </c>
      <c r="B140">
        <v>1.1000000000000001</v>
      </c>
      <c r="C140">
        <v>-42.18</v>
      </c>
      <c r="D140">
        <v>5.82</v>
      </c>
      <c r="E140">
        <v>141.69</v>
      </c>
      <c r="F140">
        <f t="shared" si="2"/>
        <v>77.307724064287385</v>
      </c>
    </row>
    <row r="141" spans="1:6">
      <c r="A141">
        <v>6.9805000000000001</v>
      </c>
      <c r="B141">
        <v>1.1200000000000001</v>
      </c>
      <c r="C141">
        <v>-41.46</v>
      </c>
      <c r="D141">
        <v>5.91</v>
      </c>
      <c r="E141">
        <v>144.25</v>
      </c>
      <c r="F141">
        <f t="shared" si="2"/>
        <v>77.33437140107884</v>
      </c>
    </row>
    <row r="142" spans="1:6">
      <c r="A142">
        <v>7.03</v>
      </c>
      <c r="B142">
        <v>1.1000000000000001</v>
      </c>
      <c r="C142">
        <v>-40.74</v>
      </c>
      <c r="D142">
        <v>6.14</v>
      </c>
      <c r="E142">
        <v>147</v>
      </c>
      <c r="F142">
        <f t="shared" si="2"/>
        <v>77.387208245290779</v>
      </c>
    </row>
    <row r="143" spans="1:6">
      <c r="A143">
        <v>7.0795000000000003</v>
      </c>
      <c r="B143">
        <v>1.1100000000000001</v>
      </c>
      <c r="C143">
        <v>-40</v>
      </c>
      <c r="D143">
        <v>6.47</v>
      </c>
      <c r="E143">
        <v>150.01</v>
      </c>
      <c r="F143">
        <f t="shared" si="2"/>
        <v>77.462248870014093</v>
      </c>
    </row>
    <row r="144" spans="1:6">
      <c r="A144">
        <v>7.1289999999999996</v>
      </c>
      <c r="B144">
        <v>1.1399999999999999</v>
      </c>
      <c r="C144">
        <v>-39.299999999999997</v>
      </c>
      <c r="D144">
        <v>6.45</v>
      </c>
      <c r="E144">
        <v>152.83000000000001</v>
      </c>
      <c r="F144">
        <f t="shared" si="2"/>
        <v>77.499799999741938</v>
      </c>
    </row>
    <row r="145" spans="1:6">
      <c r="A145">
        <v>7.1784999999999997</v>
      </c>
      <c r="B145">
        <v>1.1200000000000001</v>
      </c>
      <c r="C145">
        <v>-38.590000000000003</v>
      </c>
      <c r="D145">
        <v>6.66</v>
      </c>
      <c r="E145">
        <v>155.94</v>
      </c>
      <c r="F145">
        <f t="shared" si="2"/>
        <v>77.573994353778119</v>
      </c>
    </row>
    <row r="146" spans="1:6">
      <c r="A146">
        <v>7.2279999999999998</v>
      </c>
      <c r="B146">
        <v>1.1399999999999999</v>
      </c>
      <c r="C146">
        <v>-37.89</v>
      </c>
      <c r="D146">
        <v>6.86</v>
      </c>
      <c r="E146">
        <v>159.04</v>
      </c>
      <c r="F146">
        <f t="shared" si="2"/>
        <v>77.627479670539344</v>
      </c>
    </row>
    <row r="147" spans="1:6">
      <c r="A147">
        <v>7.2774999999999999</v>
      </c>
      <c r="B147">
        <v>1.1399999999999999</v>
      </c>
      <c r="C147">
        <v>-37.200000000000003</v>
      </c>
      <c r="D147">
        <v>7.13</v>
      </c>
      <c r="E147">
        <v>162.29</v>
      </c>
      <c r="F147">
        <f t="shared" si="2"/>
        <v>77.699343626571263</v>
      </c>
    </row>
    <row r="148" spans="1:6">
      <c r="A148">
        <v>7.327</v>
      </c>
      <c r="B148">
        <v>1.1499999999999999</v>
      </c>
      <c r="C148">
        <v>-36.5</v>
      </c>
      <c r="D148">
        <v>7.22</v>
      </c>
      <c r="E148">
        <v>165.43</v>
      </c>
      <c r="F148">
        <f t="shared" si="2"/>
        <v>77.705823462595134</v>
      </c>
    </row>
    <row r="149" spans="1:6">
      <c r="A149">
        <v>7.3765000000000001</v>
      </c>
      <c r="B149">
        <v>1.1399999999999999</v>
      </c>
      <c r="C149">
        <v>-35.81</v>
      </c>
      <c r="D149">
        <v>7.64</v>
      </c>
      <c r="E149">
        <v>168.96</v>
      </c>
      <c r="F149">
        <f t="shared" si="2"/>
        <v>77.78468743910976</v>
      </c>
    </row>
    <row r="150" spans="1:6">
      <c r="A150">
        <v>7.4260000000000002</v>
      </c>
      <c r="B150">
        <v>1.1499999999999999</v>
      </c>
      <c r="C150">
        <v>-35.130000000000003</v>
      </c>
      <c r="D150">
        <v>7.88</v>
      </c>
      <c r="E150">
        <v>172.55</v>
      </c>
      <c r="F150">
        <f t="shared" si="2"/>
        <v>77.856801244335742</v>
      </c>
    </row>
    <row r="151" spans="1:6">
      <c r="A151">
        <v>7.4755000000000003</v>
      </c>
      <c r="B151">
        <v>1.17</v>
      </c>
      <c r="C151">
        <v>-34.47</v>
      </c>
      <c r="D151">
        <v>8.24</v>
      </c>
      <c r="E151">
        <v>176.37</v>
      </c>
      <c r="F151">
        <f t="shared" si="2"/>
        <v>77.970981140421728</v>
      </c>
    </row>
    <row r="152" spans="1:6">
      <c r="A152">
        <v>7.5250000000000004</v>
      </c>
      <c r="B152">
        <v>1.19</v>
      </c>
      <c r="C152">
        <v>-33.770000000000003</v>
      </c>
      <c r="D152">
        <v>8.48</v>
      </c>
      <c r="E152">
        <v>180.32</v>
      </c>
      <c r="F152">
        <f t="shared" si="2"/>
        <v>78.034648714529368</v>
      </c>
    </row>
    <row r="153" spans="1:6">
      <c r="A153">
        <v>7.5744999999999996</v>
      </c>
      <c r="B153">
        <v>1.17</v>
      </c>
      <c r="C153">
        <v>-33.11</v>
      </c>
      <c r="D153">
        <v>8.76</v>
      </c>
      <c r="E153">
        <v>184.2</v>
      </c>
      <c r="F153">
        <f t="shared" si="2"/>
        <v>78.095211120785109</v>
      </c>
    </row>
    <row r="154" spans="1:6">
      <c r="A154">
        <v>7.6239999999999997</v>
      </c>
      <c r="B154">
        <v>1.19</v>
      </c>
      <c r="C154">
        <v>-32.450000000000003</v>
      </c>
      <c r="D154">
        <v>9.0299999999999994</v>
      </c>
      <c r="E154">
        <v>188.24</v>
      </c>
      <c r="F154">
        <f t="shared" si="2"/>
        <v>78.156176979174205</v>
      </c>
    </row>
    <row r="155" spans="1:6">
      <c r="A155">
        <v>7.6734999999999998</v>
      </c>
      <c r="B155">
        <v>1.19</v>
      </c>
      <c r="C155">
        <v>-31.8</v>
      </c>
      <c r="D155">
        <v>9.2200000000000006</v>
      </c>
      <c r="E155">
        <v>192.77</v>
      </c>
      <c r="F155">
        <f t="shared" si="2"/>
        <v>78.294865732051676</v>
      </c>
    </row>
    <row r="156" spans="1:6">
      <c r="A156">
        <v>7.7229999999999999</v>
      </c>
      <c r="B156">
        <v>1.19</v>
      </c>
      <c r="C156">
        <v>-31.12</v>
      </c>
      <c r="D156">
        <v>9.65</v>
      </c>
      <c r="E156">
        <v>197.09</v>
      </c>
      <c r="F156">
        <f t="shared" si="2"/>
        <v>78.316286939563213</v>
      </c>
    </row>
    <row r="157" spans="1:6">
      <c r="A157">
        <v>7.7725</v>
      </c>
      <c r="B157">
        <v>1.21</v>
      </c>
      <c r="C157">
        <v>-30.48</v>
      </c>
      <c r="D157">
        <v>10.18</v>
      </c>
      <c r="E157">
        <v>202.07</v>
      </c>
      <c r="F157">
        <f t="shared" si="2"/>
        <v>78.479892966287863</v>
      </c>
    </row>
    <row r="158" spans="1:6">
      <c r="A158">
        <v>7.8220000000000001</v>
      </c>
      <c r="B158">
        <v>1.24</v>
      </c>
      <c r="C158">
        <v>-29.88</v>
      </c>
      <c r="D158">
        <v>10.79</v>
      </c>
      <c r="E158">
        <v>207.04</v>
      </c>
      <c r="F158">
        <f t="shared" si="2"/>
        <v>78.653386449662804</v>
      </c>
    </row>
    <row r="159" spans="1:6">
      <c r="A159">
        <v>7.8715000000000002</v>
      </c>
      <c r="B159">
        <v>1.24</v>
      </c>
      <c r="C159">
        <v>-29.19</v>
      </c>
      <c r="D159">
        <v>10.88</v>
      </c>
      <c r="E159">
        <v>211.89</v>
      </c>
      <c r="F159">
        <f t="shared" si="2"/>
        <v>78.645210280092712</v>
      </c>
    </row>
    <row r="160" spans="1:6">
      <c r="A160">
        <v>7.9210000000000003</v>
      </c>
      <c r="B160">
        <v>1.23</v>
      </c>
      <c r="C160">
        <v>-28.56</v>
      </c>
      <c r="D160">
        <v>11.49</v>
      </c>
      <c r="E160">
        <v>217.3</v>
      </c>
      <c r="F160">
        <f t="shared" si="2"/>
        <v>78.778728093312097</v>
      </c>
    </row>
    <row r="161" spans="1:6">
      <c r="A161">
        <v>7.9705000000000004</v>
      </c>
      <c r="B161">
        <v>1.23</v>
      </c>
      <c r="C161">
        <v>-27.92</v>
      </c>
      <c r="D161">
        <v>12.14</v>
      </c>
      <c r="E161">
        <v>223.03</v>
      </c>
      <c r="F161">
        <f t="shared" si="2"/>
        <v>78.911327450499783</v>
      </c>
    </row>
    <row r="162" spans="1:6">
      <c r="A162">
        <v>8.02</v>
      </c>
      <c r="B162">
        <v>1.23</v>
      </c>
      <c r="C162">
        <v>-27.3</v>
      </c>
      <c r="D162">
        <v>12.33</v>
      </c>
      <c r="E162">
        <v>228.94</v>
      </c>
      <c r="F162">
        <f t="shared" si="2"/>
        <v>79.057333625666885</v>
      </c>
    </row>
    <row r="163" spans="1:6">
      <c r="A163">
        <v>8.0694999999999997</v>
      </c>
      <c r="B163">
        <v>1.24</v>
      </c>
      <c r="C163">
        <v>-26.66</v>
      </c>
      <c r="D163">
        <v>13.17</v>
      </c>
      <c r="E163">
        <v>234.67</v>
      </c>
      <c r="F163">
        <f t="shared" si="2"/>
        <v>79.096790073934102</v>
      </c>
    </row>
    <row r="164" spans="1:6">
      <c r="A164">
        <v>8.1189999999999998</v>
      </c>
      <c r="B164">
        <v>1.25</v>
      </c>
      <c r="C164">
        <v>-26.02</v>
      </c>
      <c r="D164">
        <v>13.74</v>
      </c>
      <c r="E164">
        <v>241.18</v>
      </c>
      <c r="F164">
        <f t="shared" si="2"/>
        <v>79.218076220014325</v>
      </c>
    </row>
    <row r="165" spans="1:6">
      <c r="A165">
        <v>8.1684999999999999</v>
      </c>
      <c r="B165">
        <v>1.25</v>
      </c>
      <c r="C165">
        <v>-25.4</v>
      </c>
      <c r="D165">
        <v>14.33</v>
      </c>
      <c r="E165">
        <v>247.85</v>
      </c>
      <c r="F165">
        <f t="shared" si="2"/>
        <v>79.343493747124597</v>
      </c>
    </row>
    <row r="166" spans="1:6">
      <c r="A166">
        <v>8.218</v>
      </c>
      <c r="B166">
        <v>1.26</v>
      </c>
      <c r="C166">
        <v>-24.76</v>
      </c>
      <c r="D166">
        <v>15.01</v>
      </c>
      <c r="E166">
        <v>255.12</v>
      </c>
      <c r="F166">
        <f t="shared" si="2"/>
        <v>79.478117743187653</v>
      </c>
    </row>
    <row r="167" spans="1:6">
      <c r="A167">
        <v>8.2675000000000001</v>
      </c>
      <c r="B167">
        <v>1.26</v>
      </c>
      <c r="C167">
        <v>-24.15</v>
      </c>
      <c r="D167">
        <v>15.72</v>
      </c>
      <c r="E167">
        <v>262.52</v>
      </c>
      <c r="F167">
        <f t="shared" si="2"/>
        <v>79.623225254946803</v>
      </c>
    </row>
    <row r="168" spans="1:6">
      <c r="A168">
        <v>8.3170000000000002</v>
      </c>
      <c r="B168">
        <v>1.28</v>
      </c>
      <c r="C168">
        <v>-23.55</v>
      </c>
      <c r="D168">
        <v>17.079999999999998</v>
      </c>
      <c r="E168">
        <v>270.37</v>
      </c>
      <c r="F168">
        <f t="shared" si="2"/>
        <v>79.794821260530441</v>
      </c>
    </row>
    <row r="169" spans="1:6">
      <c r="A169">
        <v>8.3665000000000003</v>
      </c>
      <c r="B169">
        <v>1.29</v>
      </c>
      <c r="C169">
        <v>-22.94</v>
      </c>
      <c r="D169">
        <v>17.77</v>
      </c>
      <c r="E169">
        <v>278.87</v>
      </c>
      <c r="F169">
        <f t="shared" si="2"/>
        <v>79.982984440442081</v>
      </c>
    </row>
    <row r="170" spans="1:6">
      <c r="A170">
        <v>8.4160000000000004</v>
      </c>
      <c r="B170">
        <v>1.29</v>
      </c>
      <c r="C170">
        <v>-22.33</v>
      </c>
      <c r="D170">
        <v>18.45</v>
      </c>
      <c r="E170">
        <v>287.68</v>
      </c>
      <c r="F170">
        <f t="shared" si="2"/>
        <v>80.149200869378603</v>
      </c>
    </row>
    <row r="171" spans="1:6">
      <c r="A171">
        <v>8.4655000000000005</v>
      </c>
      <c r="B171">
        <v>1.3</v>
      </c>
      <c r="C171">
        <v>-21.73</v>
      </c>
      <c r="D171">
        <v>19.86</v>
      </c>
      <c r="E171">
        <v>297.27</v>
      </c>
      <c r="F171">
        <f t="shared" si="2"/>
        <v>80.3721164334995</v>
      </c>
    </row>
    <row r="172" spans="1:6">
      <c r="A172">
        <v>8.5150000000000006</v>
      </c>
      <c r="B172">
        <v>1.3</v>
      </c>
      <c r="C172">
        <v>-21.12</v>
      </c>
      <c r="D172">
        <v>21.55</v>
      </c>
      <c r="E172">
        <v>307.18</v>
      </c>
      <c r="F172">
        <f t="shared" si="2"/>
        <v>80.545897474669687</v>
      </c>
    </row>
    <row r="173" spans="1:6">
      <c r="A173">
        <v>8.5645000000000007</v>
      </c>
      <c r="B173">
        <v>1.32</v>
      </c>
      <c r="C173">
        <v>-20.51</v>
      </c>
      <c r="D173">
        <v>22.34</v>
      </c>
      <c r="E173">
        <v>317.54000000000002</v>
      </c>
      <c r="F173">
        <f t="shared" si="2"/>
        <v>80.701582388451342</v>
      </c>
    </row>
    <row r="174" spans="1:6">
      <c r="A174">
        <v>8.6140000000000008</v>
      </c>
      <c r="B174">
        <v>1.31</v>
      </c>
      <c r="C174">
        <v>-19.91</v>
      </c>
      <c r="D174">
        <v>24.25</v>
      </c>
      <c r="E174">
        <v>329.05</v>
      </c>
      <c r="F174">
        <f t="shared" si="2"/>
        <v>80.940629476178401</v>
      </c>
    </row>
    <row r="175" spans="1:6">
      <c r="A175">
        <v>8.6635000000000009</v>
      </c>
      <c r="B175">
        <v>1.33</v>
      </c>
      <c r="C175">
        <v>-19.32</v>
      </c>
      <c r="D175">
        <v>25.11</v>
      </c>
      <c r="E175">
        <v>341.04</v>
      </c>
      <c r="F175">
        <f t="shared" si="2"/>
        <v>81.171995170748389</v>
      </c>
    </row>
    <row r="176" spans="1:6">
      <c r="A176">
        <v>8.7129999999999992</v>
      </c>
      <c r="B176">
        <v>1.35</v>
      </c>
      <c r="C176">
        <v>-18.73</v>
      </c>
      <c r="D176">
        <v>27.69</v>
      </c>
      <c r="E176">
        <v>353.85</v>
      </c>
      <c r="F176">
        <f t="shared" si="2"/>
        <v>81.410137575120217</v>
      </c>
    </row>
    <row r="177" spans="1:6">
      <c r="A177">
        <v>8.7624999999999993</v>
      </c>
      <c r="B177">
        <v>1.35</v>
      </c>
      <c r="C177">
        <v>-18.13</v>
      </c>
      <c r="D177">
        <v>29.72</v>
      </c>
      <c r="E177">
        <v>368.18</v>
      </c>
      <c r="F177">
        <f t="shared" si="2"/>
        <v>81.701305987113813</v>
      </c>
    </row>
    <row r="178" spans="1:6">
      <c r="A178">
        <v>8.8119999999999994</v>
      </c>
      <c r="B178">
        <v>1.35</v>
      </c>
      <c r="C178">
        <v>-17.53</v>
      </c>
      <c r="D178">
        <v>32.4</v>
      </c>
      <c r="E178">
        <v>383.52</v>
      </c>
      <c r="F178">
        <f t="shared" si="2"/>
        <v>81.994546160095311</v>
      </c>
    </row>
    <row r="179" spans="1:6">
      <c r="A179">
        <v>8.8614999999999995</v>
      </c>
      <c r="B179">
        <v>1.37</v>
      </c>
      <c r="C179">
        <v>-16.93</v>
      </c>
      <c r="D179">
        <v>34.159999999999997</v>
      </c>
      <c r="E179">
        <v>399.5</v>
      </c>
      <c r="F179">
        <f t="shared" si="2"/>
        <v>82.240713761494064</v>
      </c>
    </row>
    <row r="180" spans="1:6">
      <c r="A180">
        <v>8.9109999999999996</v>
      </c>
      <c r="B180">
        <v>1.37</v>
      </c>
      <c r="C180">
        <v>-16.36</v>
      </c>
      <c r="D180">
        <v>36.85</v>
      </c>
      <c r="E180">
        <v>416.17</v>
      </c>
      <c r="F180">
        <f t="shared" si="2"/>
        <v>82.513884892180414</v>
      </c>
    </row>
    <row r="181" spans="1:6">
      <c r="A181">
        <v>8.9604999999999997</v>
      </c>
      <c r="B181">
        <v>1.37</v>
      </c>
      <c r="C181">
        <v>-15.77</v>
      </c>
      <c r="D181">
        <v>40.92</v>
      </c>
      <c r="E181">
        <v>435.49</v>
      </c>
      <c r="F181">
        <f t="shared" si="2"/>
        <v>82.871450451889643</v>
      </c>
    </row>
    <row r="182" spans="1:6">
      <c r="A182">
        <v>9.01</v>
      </c>
      <c r="B182">
        <v>1.37</v>
      </c>
      <c r="C182">
        <v>-15.18</v>
      </c>
      <c r="D182">
        <v>44.22</v>
      </c>
      <c r="E182">
        <v>457.63</v>
      </c>
      <c r="F182">
        <f t="shared" si="2"/>
        <v>83.347605844439229</v>
      </c>
    </row>
    <row r="183" spans="1:6">
      <c r="A183">
        <v>9.0594999999999999</v>
      </c>
      <c r="B183">
        <v>1.4</v>
      </c>
      <c r="C183">
        <v>-14.59</v>
      </c>
      <c r="D183">
        <v>49.57</v>
      </c>
      <c r="E183">
        <v>480.17</v>
      </c>
      <c r="F183">
        <f t="shared" si="2"/>
        <v>83.69994205493812</v>
      </c>
    </row>
    <row r="184" spans="1:6">
      <c r="A184">
        <v>9.109</v>
      </c>
      <c r="B184">
        <v>1.41</v>
      </c>
      <c r="C184">
        <v>-14.02</v>
      </c>
      <c r="D184">
        <v>54.66</v>
      </c>
      <c r="E184">
        <v>504.65</v>
      </c>
      <c r="F184">
        <f t="shared" si="2"/>
        <v>84.114166464395282</v>
      </c>
    </row>
    <row r="185" spans="1:6">
      <c r="A185">
        <v>9.1585000000000001</v>
      </c>
      <c r="B185">
        <v>1.41</v>
      </c>
      <c r="C185">
        <v>-13.42</v>
      </c>
      <c r="D185">
        <v>61.03</v>
      </c>
      <c r="E185">
        <v>533.78</v>
      </c>
      <c r="F185">
        <f t="shared" si="2"/>
        <v>84.636443687102073</v>
      </c>
    </row>
    <row r="186" spans="1:6">
      <c r="A186">
        <v>9.2080000000000002</v>
      </c>
      <c r="B186">
        <v>1.42</v>
      </c>
      <c r="C186">
        <v>-12.86</v>
      </c>
      <c r="D186">
        <v>67.16</v>
      </c>
      <c r="E186">
        <v>564.16</v>
      </c>
      <c r="F186">
        <f t="shared" si="2"/>
        <v>85.176860707588887</v>
      </c>
    </row>
    <row r="187" spans="1:6">
      <c r="A187">
        <v>9.2575000000000003</v>
      </c>
      <c r="B187">
        <v>1.43</v>
      </c>
      <c r="C187">
        <v>-12.28</v>
      </c>
      <c r="D187">
        <v>78.040000000000006</v>
      </c>
      <c r="E187">
        <v>596.47</v>
      </c>
      <c r="F187">
        <f t="shared" si="2"/>
        <v>85.584178444383042</v>
      </c>
    </row>
    <row r="188" spans="1:6">
      <c r="A188">
        <v>9.3070000000000004</v>
      </c>
      <c r="B188">
        <v>1.44</v>
      </c>
      <c r="C188">
        <v>-11.71</v>
      </c>
      <c r="D188">
        <v>88.01</v>
      </c>
      <c r="E188">
        <v>637.16999999999996</v>
      </c>
      <c r="F188">
        <f t="shared" si="2"/>
        <v>86.378589361021639</v>
      </c>
    </row>
    <row r="189" spans="1:6">
      <c r="A189">
        <v>9.3565000000000005</v>
      </c>
      <c r="B189">
        <v>1.45</v>
      </c>
      <c r="C189">
        <v>-11.14</v>
      </c>
      <c r="D189">
        <v>99.85</v>
      </c>
      <c r="E189">
        <v>679.53</v>
      </c>
      <c r="F189">
        <f t="shared" si="2"/>
        <v>87.005541202845237</v>
      </c>
    </row>
    <row r="190" spans="1:6">
      <c r="A190">
        <v>9.4060000000000006</v>
      </c>
      <c r="B190">
        <v>1.46</v>
      </c>
      <c r="C190">
        <v>-10.56</v>
      </c>
      <c r="D190">
        <v>113.85</v>
      </c>
      <c r="E190">
        <v>732.09</v>
      </c>
      <c r="F190">
        <f t="shared" si="2"/>
        <v>87.92536835293896</v>
      </c>
    </row>
    <row r="191" spans="1:6">
      <c r="A191">
        <v>9.4555000000000007</v>
      </c>
      <c r="B191">
        <v>1.45</v>
      </c>
      <c r="C191">
        <v>-9.9600000000000009</v>
      </c>
      <c r="D191">
        <v>133.82</v>
      </c>
      <c r="E191">
        <v>788.3</v>
      </c>
      <c r="F191">
        <f t="shared" si="2"/>
        <v>88.608509749346311</v>
      </c>
    </row>
    <row r="192" spans="1:6">
      <c r="A192">
        <v>9.5050000000000008</v>
      </c>
      <c r="B192">
        <v>1.46</v>
      </c>
      <c r="C192">
        <v>-9.41</v>
      </c>
      <c r="D192">
        <v>154.99</v>
      </c>
      <c r="E192">
        <v>855.03</v>
      </c>
      <c r="F192">
        <f t="shared" si="2"/>
        <v>89.698563533648638</v>
      </c>
    </row>
    <row r="193" spans="1:6">
      <c r="A193">
        <v>9.5545000000000009</v>
      </c>
      <c r="B193">
        <v>1.47</v>
      </c>
      <c r="C193">
        <v>-8.82</v>
      </c>
      <c r="D193">
        <v>191.7</v>
      </c>
      <c r="E193">
        <v>939.4</v>
      </c>
      <c r="F193">
        <f t="shared" si="2"/>
        <v>91.024765860726063</v>
      </c>
    </row>
    <row r="194" spans="1:6">
      <c r="A194">
        <v>9.6039999999999992</v>
      </c>
      <c r="B194">
        <v>1.48</v>
      </c>
      <c r="C194">
        <v>-8.25</v>
      </c>
      <c r="D194">
        <v>230.8</v>
      </c>
      <c r="E194">
        <v>1032.32</v>
      </c>
      <c r="F194">
        <f t="shared" si="2"/>
        <v>92.285643520538983</v>
      </c>
    </row>
    <row r="195" spans="1:6">
      <c r="A195">
        <v>9.6534999999999993</v>
      </c>
      <c r="B195">
        <v>1.49</v>
      </c>
      <c r="C195">
        <v>-7.69</v>
      </c>
      <c r="D195">
        <v>294.51</v>
      </c>
      <c r="E195">
        <v>1143.3599999999999</v>
      </c>
      <c r="F195">
        <f t="shared" ref="F195:F202" si="3">SQRT(ABS(C195*E195))</f>
        <v>93.768003071410234</v>
      </c>
    </row>
    <row r="196" spans="1:6">
      <c r="A196">
        <v>9.7029999999999994</v>
      </c>
      <c r="B196">
        <v>1.51</v>
      </c>
      <c r="C196">
        <v>-7.13</v>
      </c>
      <c r="D196">
        <v>357.88</v>
      </c>
      <c r="E196">
        <v>1277.58</v>
      </c>
      <c r="F196">
        <f t="shared" si="3"/>
        <v>95.44184302495421</v>
      </c>
    </row>
    <row r="197" spans="1:6">
      <c r="A197">
        <v>9.7524999999999995</v>
      </c>
      <c r="B197">
        <v>1.53</v>
      </c>
      <c r="C197">
        <v>-6.57</v>
      </c>
      <c r="D197">
        <v>498.97</v>
      </c>
      <c r="E197">
        <v>1452.11</v>
      </c>
      <c r="F197">
        <f t="shared" si="3"/>
        <v>97.674780265941735</v>
      </c>
    </row>
    <row r="198" spans="1:6">
      <c r="A198">
        <v>9.8019999999999996</v>
      </c>
      <c r="B198">
        <v>1.53</v>
      </c>
      <c r="C198">
        <v>-5.99</v>
      </c>
      <c r="D198">
        <v>663.59</v>
      </c>
      <c r="E198">
        <v>1679.57</v>
      </c>
      <c r="F198">
        <f t="shared" si="3"/>
        <v>100.30266347410721</v>
      </c>
    </row>
    <row r="199" spans="1:6">
      <c r="A199">
        <v>9.8514999999999997</v>
      </c>
      <c r="B199">
        <v>1.55</v>
      </c>
      <c r="C199">
        <v>-5.42</v>
      </c>
      <c r="D199">
        <v>952.85</v>
      </c>
      <c r="E199">
        <v>1936.17</v>
      </c>
      <c r="F199">
        <f t="shared" si="3"/>
        <v>102.44042854264131</v>
      </c>
    </row>
    <row r="200" spans="1:6">
      <c r="A200">
        <v>9.9009999999999998</v>
      </c>
      <c r="B200">
        <v>1.55</v>
      </c>
      <c r="C200">
        <v>-4.8499999999999996</v>
      </c>
      <c r="D200">
        <v>1529.98</v>
      </c>
      <c r="E200">
        <v>2257.4</v>
      </c>
      <c r="F200">
        <f t="shared" si="3"/>
        <v>104.6345545219169</v>
      </c>
    </row>
    <row r="201" spans="1:6">
      <c r="A201">
        <v>9.9504999999999999</v>
      </c>
      <c r="B201">
        <v>1.56</v>
      </c>
      <c r="C201">
        <v>-4.29</v>
      </c>
      <c r="D201">
        <v>2399.98</v>
      </c>
      <c r="E201">
        <v>2437.44</v>
      </c>
      <c r="F201">
        <f t="shared" si="3"/>
        <v>102.25760411822682</v>
      </c>
    </row>
    <row r="202" spans="1:6">
      <c r="A202">
        <v>10</v>
      </c>
      <c r="B202">
        <v>1.57</v>
      </c>
      <c r="C202">
        <v>-3.72</v>
      </c>
      <c r="D202">
        <v>3927.33</v>
      </c>
      <c r="E202">
        <v>1953.71</v>
      </c>
      <c r="F202">
        <f t="shared" si="3"/>
        <v>85.251399988504588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98F4-5772-46AE-BB76-74ED71FF117D}">
  <dimension ref="G4:O19"/>
  <sheetViews>
    <sheetView workbookViewId="0">
      <selection activeCell="G9" sqref="G9"/>
    </sheetView>
  </sheetViews>
  <sheetFormatPr defaultRowHeight="18.75"/>
  <cols>
    <col min="7" max="7" width="11.625" bestFit="1" customWidth="1"/>
    <col min="10" max="10" width="13.875" style="4" bestFit="1" customWidth="1"/>
    <col min="11" max="11" width="17.125" style="4" bestFit="1" customWidth="1"/>
    <col min="12" max="12" width="13.125" style="4" customWidth="1"/>
    <col min="13" max="13" width="14.875" style="4" bestFit="1" customWidth="1"/>
    <col min="14" max="14" width="11.375" style="5" customWidth="1"/>
    <col min="15" max="15" width="16.75" customWidth="1"/>
  </cols>
  <sheetData>
    <row r="4" spans="7:15">
      <c r="G4" s="10" t="s">
        <v>9</v>
      </c>
      <c r="H4" s="10" t="s">
        <v>1</v>
      </c>
      <c r="I4" s="10" t="s">
        <v>7</v>
      </c>
      <c r="J4" s="11" t="s">
        <v>6</v>
      </c>
      <c r="K4" s="11" t="s">
        <v>10</v>
      </c>
      <c r="L4" s="11" t="s">
        <v>12</v>
      </c>
      <c r="M4" s="11" t="s">
        <v>11</v>
      </c>
      <c r="N4" s="12" t="s">
        <v>13</v>
      </c>
      <c r="O4" s="10" t="s">
        <v>8</v>
      </c>
    </row>
    <row r="5" spans="7:15">
      <c r="G5" s="1">
        <v>1E-3</v>
      </c>
      <c r="H5" s="6">
        <f>特性インピーダンス!H18</f>
        <v>1.2</v>
      </c>
      <c r="I5" s="6">
        <f>特性インピーダンス!L18</f>
        <v>100</v>
      </c>
      <c r="J5" s="8">
        <v>0.01</v>
      </c>
      <c r="K5" s="8">
        <f>$I$5-120*LN(($H$5+J5+SQRT(2*$H$5*J5+J5^2))/$H$5)</f>
        <v>84.518804780342691</v>
      </c>
      <c r="L5" s="8">
        <f>J5+$G$5</f>
        <v>1.0999999999999999E-2</v>
      </c>
      <c r="M5" s="8">
        <f>$I$5-120*LN(($H$5+L5+SQRT(2*$H$5*L5+L5^2))/$H$5)</f>
        <v>83.764309386506909</v>
      </c>
      <c r="N5" s="9">
        <f>(M5-K5)/$G$5</f>
        <v>-754.49539383578212</v>
      </c>
      <c r="O5" s="1">
        <f>-K5/N5</f>
        <v>0.11202030585058605</v>
      </c>
    </row>
    <row r="6" spans="7:15">
      <c r="J6" s="8">
        <f>J5+O5</f>
        <v>0.12202030585058604</v>
      </c>
      <c r="K6" s="8">
        <f t="shared" ref="K6:K19" si="0">$I$5-120*LN(($H$5+J6+SQRT(2*$H$5*J6+J6^2))/$H$5)</f>
        <v>46.332870566579295</v>
      </c>
      <c r="L6" s="8">
        <f>J6+$G$5</f>
        <v>0.12302030585058604</v>
      </c>
      <c r="M6" s="8">
        <f>$I$5-120*LN(($H$5+L6+SQRT(2*$H$5*L6+L6^2))/$H$5)</f>
        <v>46.11701621420481</v>
      </c>
      <c r="N6" s="9">
        <f>(M6-K6)/$G$5</f>
        <v>-215.85435237448536</v>
      </c>
      <c r="O6" s="1">
        <f>-K6/N6</f>
        <v>0.21464876689721074</v>
      </c>
    </row>
    <row r="7" spans="7:15">
      <c r="J7" s="8">
        <f t="shared" ref="J7:J13" si="1">J6+O6</f>
        <v>0.33666907274779678</v>
      </c>
      <c r="K7" s="8">
        <f t="shared" si="0"/>
        <v>12.089902983600965</v>
      </c>
      <c r="L7" s="8">
        <f t="shared" ref="L7:L13" si="2">J7+$G$5</f>
        <v>0.33766907274779678</v>
      </c>
      <c r="M7" s="8">
        <f t="shared" ref="M7:M19" si="3">$I$5-120*LN(($H$5+L7+SQRT(2*$H$5*L7+L7^2))/$H$5)</f>
        <v>11.964990253875669</v>
      </c>
      <c r="N7" s="9">
        <f t="shared" ref="N7:N13" si="4">(M7-K7)/$G$5</f>
        <v>-124.91272972529543</v>
      </c>
      <c r="O7" s="1">
        <f t="shared" ref="O7:O13" si="5">-K7/N7</f>
        <v>9.6786796751529958E-2</v>
      </c>
    </row>
    <row r="8" spans="7:15">
      <c r="J8" s="8">
        <f t="shared" si="1"/>
        <v>0.43345586949932674</v>
      </c>
      <c r="K8" s="8">
        <f t="shared" si="0"/>
        <v>0.84973957627516938</v>
      </c>
      <c r="L8" s="8">
        <f t="shared" si="2"/>
        <v>0.43445586949932674</v>
      </c>
      <c r="M8" s="8">
        <f t="shared" si="3"/>
        <v>0.74153092046017832</v>
      </c>
      <c r="N8" s="9">
        <f t="shared" si="4"/>
        <v>-108.20865581499106</v>
      </c>
      <c r="O8" s="1">
        <f t="shared" si="5"/>
        <v>7.8527874676495874E-3</v>
      </c>
    </row>
    <row r="9" spans="7:15">
      <c r="J9" s="8">
        <f t="shared" si="1"/>
        <v>0.44130865696697635</v>
      </c>
      <c r="K9" s="8">
        <f t="shared" si="0"/>
        <v>3.8366845269308669E-3</v>
      </c>
      <c r="L9" s="8">
        <f t="shared" si="2"/>
        <v>0.44230865696697635</v>
      </c>
      <c r="M9" s="8">
        <f t="shared" si="3"/>
        <v>-0.10325772417884593</v>
      </c>
      <c r="N9" s="9">
        <f t="shared" si="4"/>
        <v>-107.0944087057768</v>
      </c>
      <c r="O9" s="1">
        <f t="shared" si="5"/>
        <v>3.5825255242516796E-5</v>
      </c>
    </row>
    <row r="10" spans="7:15">
      <c r="J10" s="8">
        <f t="shared" si="1"/>
        <v>0.44134448222221889</v>
      </c>
      <c r="K10" s="8">
        <f t="shared" si="0"/>
        <v>-2.4199042911732249E-6</v>
      </c>
      <c r="L10" s="8">
        <f t="shared" si="2"/>
        <v>0.44234448222221889</v>
      </c>
      <c r="M10" s="8">
        <f t="shared" si="3"/>
        <v>-0.10709181184165573</v>
      </c>
      <c r="N10" s="9">
        <f t="shared" si="4"/>
        <v>-107.08939193736455</v>
      </c>
      <c r="O10" s="1">
        <f t="shared" si="5"/>
        <v>-2.2597049505973489E-8</v>
      </c>
    </row>
    <row r="11" spans="7:15">
      <c r="J11" s="8">
        <f t="shared" si="1"/>
        <v>0.44134445962516938</v>
      </c>
      <c r="K11" s="8">
        <f t="shared" si="0"/>
        <v>1.583003950145212E-9</v>
      </c>
      <c r="L11" s="8">
        <f t="shared" si="2"/>
        <v>0.44234445962516938</v>
      </c>
      <c r="M11" s="8">
        <f t="shared" si="3"/>
        <v>-0.1070893935185353</v>
      </c>
      <c r="N11" s="9">
        <f t="shared" si="4"/>
        <v>-107.08939510153925</v>
      </c>
      <c r="O11" s="1">
        <f t="shared" si="5"/>
        <v>1.4782079482699952E-11</v>
      </c>
    </row>
    <row r="12" spans="7:15">
      <c r="J12" s="8">
        <f t="shared" si="1"/>
        <v>0.44134445963995145</v>
      </c>
      <c r="K12" s="8">
        <f t="shared" si="0"/>
        <v>-1.0231815394945443E-12</v>
      </c>
      <c r="L12" s="8">
        <f t="shared" si="2"/>
        <v>0.44234445963995145</v>
      </c>
      <c r="M12" s="8">
        <f t="shared" si="3"/>
        <v>-0.10708939510050186</v>
      </c>
      <c r="N12" s="9">
        <f t="shared" si="4"/>
        <v>-107.08939509947868</v>
      </c>
      <c r="O12" s="1">
        <f t="shared" si="5"/>
        <v>-9.5544618451162133E-15</v>
      </c>
    </row>
    <row r="13" spans="7:15">
      <c r="J13" s="8">
        <f t="shared" si="1"/>
        <v>0.4413444596399419</v>
      </c>
      <c r="K13" s="8">
        <f t="shared" si="0"/>
        <v>0</v>
      </c>
      <c r="L13" s="8">
        <f t="shared" si="2"/>
        <v>0.4423444596399419</v>
      </c>
      <c r="M13" s="8">
        <f t="shared" si="3"/>
        <v>-0.10708939509947868</v>
      </c>
      <c r="N13" s="9">
        <f t="shared" si="4"/>
        <v>-107.08939509947868</v>
      </c>
      <c r="O13" s="1">
        <f t="shared" si="5"/>
        <v>0</v>
      </c>
    </row>
    <row r="14" spans="7:15">
      <c r="J14" s="8">
        <f t="shared" ref="J14:J19" si="6">J13+O13</f>
        <v>0.4413444596399419</v>
      </c>
      <c r="K14" s="8">
        <f t="shared" si="0"/>
        <v>0</v>
      </c>
      <c r="L14" s="8">
        <f t="shared" ref="L14:L18" si="7">J14+$G$5</f>
        <v>0.4423444596399419</v>
      </c>
      <c r="M14" s="8">
        <f t="shared" si="3"/>
        <v>-0.10708939509947868</v>
      </c>
      <c r="N14" s="9">
        <f t="shared" ref="N14:N19" si="8">(M14-K14)/$G$5</f>
        <v>-107.08939509947868</v>
      </c>
      <c r="O14" s="1">
        <f t="shared" ref="O14:O19" si="9">-K14/N14</f>
        <v>0</v>
      </c>
    </row>
    <row r="15" spans="7:15">
      <c r="J15" s="8">
        <f t="shared" si="6"/>
        <v>0.4413444596399419</v>
      </c>
      <c r="K15" s="8">
        <f t="shared" si="0"/>
        <v>0</v>
      </c>
      <c r="L15" s="8">
        <f t="shared" si="7"/>
        <v>0.4423444596399419</v>
      </c>
      <c r="M15" s="8">
        <f t="shared" si="3"/>
        <v>-0.10708939509947868</v>
      </c>
      <c r="N15" s="9">
        <f t="shared" si="8"/>
        <v>-107.08939509947868</v>
      </c>
      <c r="O15" s="1">
        <f t="shared" si="9"/>
        <v>0</v>
      </c>
    </row>
    <row r="16" spans="7:15">
      <c r="J16" s="8">
        <f t="shared" si="6"/>
        <v>0.4413444596399419</v>
      </c>
      <c r="K16" s="8">
        <f t="shared" si="0"/>
        <v>0</v>
      </c>
      <c r="L16" s="8">
        <f t="shared" si="7"/>
        <v>0.4423444596399419</v>
      </c>
      <c r="M16" s="8">
        <f t="shared" si="3"/>
        <v>-0.10708939509947868</v>
      </c>
      <c r="N16" s="9">
        <f t="shared" si="8"/>
        <v>-107.08939509947868</v>
      </c>
      <c r="O16" s="1">
        <f t="shared" si="9"/>
        <v>0</v>
      </c>
    </row>
    <row r="17" spans="10:15">
      <c r="J17" s="8">
        <f t="shared" si="6"/>
        <v>0.4413444596399419</v>
      </c>
      <c r="K17" s="8">
        <f t="shared" si="0"/>
        <v>0</v>
      </c>
      <c r="L17" s="8">
        <f t="shared" si="7"/>
        <v>0.4423444596399419</v>
      </c>
      <c r="M17" s="8">
        <f t="shared" si="3"/>
        <v>-0.10708939509947868</v>
      </c>
      <c r="N17" s="9">
        <f t="shared" si="8"/>
        <v>-107.08939509947868</v>
      </c>
      <c r="O17" s="1">
        <f t="shared" si="9"/>
        <v>0</v>
      </c>
    </row>
    <row r="18" spans="10:15">
      <c r="J18" s="8">
        <f t="shared" si="6"/>
        <v>0.4413444596399419</v>
      </c>
      <c r="K18" s="8">
        <f t="shared" si="0"/>
        <v>0</v>
      </c>
      <c r="L18" s="8">
        <f t="shared" si="7"/>
        <v>0.4423444596399419</v>
      </c>
      <c r="M18" s="8">
        <f t="shared" si="3"/>
        <v>-0.10708939509947868</v>
      </c>
      <c r="N18" s="9">
        <f t="shared" si="8"/>
        <v>-107.08939509947868</v>
      </c>
      <c r="O18" s="1">
        <f t="shared" si="9"/>
        <v>0</v>
      </c>
    </row>
    <row r="19" spans="10:15">
      <c r="J19" s="8">
        <f t="shared" si="6"/>
        <v>0.4413444596399419</v>
      </c>
      <c r="K19" s="8">
        <f t="shared" si="0"/>
        <v>0</v>
      </c>
      <c r="L19" s="8">
        <f>J19+$G$5</f>
        <v>0.4423444596399419</v>
      </c>
      <c r="M19" s="8">
        <f t="shared" si="3"/>
        <v>-0.10708939509947868</v>
      </c>
      <c r="N19" s="9">
        <f t="shared" si="8"/>
        <v>-107.08939509947868</v>
      </c>
      <c r="O19" s="1">
        <f t="shared" si="9"/>
        <v>0</v>
      </c>
    </row>
  </sheetData>
  <phoneticPr fontId="1"/>
  <pageMargins left="0.7" right="0.7" top="0.75" bottom="0.75" header="0.3" footer="0.3"/>
  <ignoredErrors>
    <ignoredError sqref="L5:L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F29D-C449-487C-A761-BF4BB2DC75F3}">
  <dimension ref="A1:R104"/>
  <sheetViews>
    <sheetView topLeftCell="H19" workbookViewId="0">
      <selection activeCell="N29" sqref="N29"/>
    </sheetView>
  </sheetViews>
  <sheetFormatPr defaultRowHeight="18.75"/>
  <cols>
    <col min="9" max="9" width="10.5" bestFit="1" customWidth="1"/>
    <col min="10" max="10" width="9" customWidth="1"/>
    <col min="11" max="11" width="13.5" customWidth="1"/>
    <col min="12" max="14" width="9" customWidth="1"/>
    <col min="16" max="16" width="13.375" bestFit="1" customWidth="1"/>
  </cols>
  <sheetData>
    <row r="1" spans="1:18">
      <c r="A1" s="35" t="s">
        <v>81</v>
      </c>
      <c r="B1" s="36" t="s">
        <v>52</v>
      </c>
      <c r="C1" s="37" t="s">
        <v>82</v>
      </c>
      <c r="D1" s="2" t="s">
        <v>6</v>
      </c>
      <c r="E1" s="72" t="s">
        <v>117</v>
      </c>
      <c r="G1" t="s">
        <v>2</v>
      </c>
      <c r="H1" t="s">
        <v>1</v>
      </c>
      <c r="I1" t="s">
        <v>59</v>
      </c>
      <c r="J1" t="s">
        <v>25</v>
      </c>
      <c r="K1" t="s">
        <v>28</v>
      </c>
      <c r="L1" s="32" t="s">
        <v>125</v>
      </c>
      <c r="M1" s="32" t="s">
        <v>126</v>
      </c>
      <c r="N1" s="32" t="s">
        <v>80</v>
      </c>
      <c r="O1" s="32" t="s">
        <v>127</v>
      </c>
      <c r="P1" s="32" t="s">
        <v>128</v>
      </c>
      <c r="Q1" s="32" t="s">
        <v>116</v>
      </c>
      <c r="R1" s="32" t="s">
        <v>124</v>
      </c>
    </row>
    <row r="2" spans="1:18">
      <c r="A2" s="35">
        <v>2</v>
      </c>
      <c r="B2" s="36">
        <v>1</v>
      </c>
      <c r="C2" s="37">
        <v>0.25</v>
      </c>
      <c r="D2" s="71">
        <v>0</v>
      </c>
      <c r="E2" s="72">
        <v>0.2</v>
      </c>
      <c r="G2">
        <v>1</v>
      </c>
      <c r="H2">
        <f>G2/2</f>
        <v>0.5</v>
      </c>
      <c r="I2">
        <v>1E-4</v>
      </c>
      <c r="J2">
        <f>I2+2*H2</f>
        <v>1.0001</v>
      </c>
      <c r="K2">
        <f>J2/H2</f>
        <v>2.0002</v>
      </c>
      <c r="L2">
        <f>LN(K2)/PI()</f>
        <v>0.22066742954982663</v>
      </c>
      <c r="M2">
        <f>LN($B$2*K2+$C$2)/PI()</f>
        <v>0.25815539778147556</v>
      </c>
      <c r="N2">
        <f>LN((J2+SQRT((J2-2*H2)*(J2+2*H2)))/(2*H2))/PI()</f>
        <v>4.5015440684494949E-3</v>
      </c>
      <c r="O2">
        <f>LN(1.6208*K2+0.3083)/PI()</f>
        <v>0.40330204608418863</v>
      </c>
      <c r="P2">
        <f>LN(K2-1)/PI()</f>
        <v>6.3655611887726508E-5</v>
      </c>
      <c r="Q2">
        <f>LN((J2+SQRT((J2-$A$2*H2)*(J2+$A$2*H2)))/(2*H2)+$E$2)/PI()</f>
        <v>6.1790447731552983E-2</v>
      </c>
      <c r="R2">
        <f>1/PI()*LN(0.5*K2+SQRT((0.5*K2)^2-1))</f>
        <v>4.5015440684487984E-3</v>
      </c>
    </row>
    <row r="3" spans="1:18">
      <c r="G3">
        <v>1</v>
      </c>
      <c r="H3">
        <f t="shared" ref="H3:H32" si="0">G3/2</f>
        <v>0.5</v>
      </c>
      <c r="I3">
        <v>1E-3</v>
      </c>
      <c r="J3">
        <f t="shared" ref="J3:J32" si="1">I3+2*H3</f>
        <v>1.0009999999999999</v>
      </c>
      <c r="K3">
        <f t="shared" ref="K3:K59" si="2">J3/H3</f>
        <v>2.0019999999999998</v>
      </c>
      <c r="L3">
        <f t="shared" ref="L3:L67" si="3">LN(K3)/PI()</f>
        <v>0.22095375098991607</v>
      </c>
      <c r="M3">
        <f t="shared" ref="M3:M67" si="4">LN($B$2*K3+$C$2)/PI()</f>
        <v>0.25840992127028489</v>
      </c>
      <c r="N3">
        <f t="shared" ref="N3:N67" si="5">LN((J3+SQRT((J3-2*H3)*(J3+2*H3)))/(2*H3))/PI()</f>
        <v>1.4234064864268585E-2</v>
      </c>
      <c r="O3">
        <f t="shared" ref="O3:O67" si="6">LN(1.6208*K3+0.3083)/PI()</f>
        <v>0.40356351369769478</v>
      </c>
      <c r="P3">
        <f t="shared" ref="P3:P67" si="7">LN(K3-1)/PI()</f>
        <v>6.3598400015030124E-4</v>
      </c>
      <c r="Q3">
        <f t="shared" ref="Q3:Q67" si="8">LN((J3+SQRT((J3-$A$2*H3)*(J3+$A$2*H3)))/(2*H3)+$E$2)/PI()</f>
        <v>6.9940239058963877E-2</v>
      </c>
      <c r="R3">
        <f t="shared" ref="R3:R67" si="9">1/PI()*LN(0.5*K3+SQRT((0.5*K3)^2-1))</f>
        <v>1.4234064864268313E-2</v>
      </c>
    </row>
    <row r="4" spans="1:18">
      <c r="G4">
        <v>1</v>
      </c>
      <c r="H4">
        <f t="shared" si="0"/>
        <v>0.5</v>
      </c>
      <c r="I4">
        <v>0.01</v>
      </c>
      <c r="J4">
        <f t="shared" si="1"/>
        <v>1.01</v>
      </c>
      <c r="K4">
        <f t="shared" si="2"/>
        <v>2.02</v>
      </c>
      <c r="L4">
        <f t="shared" si="3"/>
        <v>0.22380288883401458</v>
      </c>
      <c r="M4">
        <f t="shared" si="4"/>
        <v>0.26094402485840307</v>
      </c>
      <c r="N4">
        <f t="shared" si="5"/>
        <v>4.4978386782317428E-2</v>
      </c>
      <c r="O4">
        <f t="shared" si="6"/>
        <v>0.4061664446412393</v>
      </c>
      <c r="P4">
        <f t="shared" si="7"/>
        <v>6.3033720407869968E-3</v>
      </c>
      <c r="Q4">
        <f t="shared" si="8"/>
        <v>9.5944377236358874E-2</v>
      </c>
      <c r="R4">
        <f t="shared" si="9"/>
        <v>4.4978386782317366E-2</v>
      </c>
    </row>
    <row r="5" spans="1:18">
      <c r="G5">
        <v>1</v>
      </c>
      <c r="H5">
        <f t="shared" si="0"/>
        <v>0.5</v>
      </c>
      <c r="I5">
        <f>I4+0.05</f>
        <v>6.0000000000000005E-2</v>
      </c>
      <c r="J5">
        <f t="shared" si="1"/>
        <v>1.06</v>
      </c>
      <c r="K5">
        <f t="shared" si="2"/>
        <v>2.12</v>
      </c>
      <c r="L5">
        <f t="shared" si="3"/>
        <v>0.23918316966564812</v>
      </c>
      <c r="M5">
        <f t="shared" si="4"/>
        <v>0.2746664034119905</v>
      </c>
      <c r="N5">
        <f t="shared" si="5"/>
        <v>0.10972176287436908</v>
      </c>
      <c r="O5">
        <f t="shared" si="6"/>
        <v>0.42025191290930947</v>
      </c>
      <c r="P5">
        <f t="shared" si="7"/>
        <v>3.6073640921430845E-2</v>
      </c>
      <c r="Q5">
        <f t="shared" si="8"/>
        <v>0.15189988613373573</v>
      </c>
      <c r="R5">
        <f t="shared" si="9"/>
        <v>0.10972176287436913</v>
      </c>
    </row>
    <row r="6" spans="1:18">
      <c r="G6">
        <v>1</v>
      </c>
      <c r="H6">
        <f t="shared" si="0"/>
        <v>0.5</v>
      </c>
      <c r="I6">
        <f t="shared" ref="I6:I59" si="10">I5+0.05</f>
        <v>0.11000000000000001</v>
      </c>
      <c r="J6">
        <f t="shared" si="1"/>
        <v>1.1100000000000001</v>
      </c>
      <c r="K6">
        <f t="shared" si="2"/>
        <v>2.2200000000000002</v>
      </c>
      <c r="L6">
        <f t="shared" si="3"/>
        <v>0.25385442475265002</v>
      </c>
      <c r="M6">
        <f t="shared" si="4"/>
        <v>0.28782157661549979</v>
      </c>
      <c r="N6">
        <f t="shared" si="5"/>
        <v>0.14796478564084573</v>
      </c>
      <c r="O6">
        <f t="shared" si="6"/>
        <v>0.43374041102112409</v>
      </c>
      <c r="P6">
        <f t="shared" si="7"/>
        <v>6.3296194214722615E-2</v>
      </c>
      <c r="Q6">
        <f t="shared" si="8"/>
        <v>0.18563915539917136</v>
      </c>
      <c r="R6">
        <f t="shared" si="9"/>
        <v>0.14796478564084573</v>
      </c>
    </row>
    <row r="7" spans="1:18">
      <c r="G7">
        <v>1</v>
      </c>
      <c r="H7">
        <f t="shared" si="0"/>
        <v>0.5</v>
      </c>
      <c r="I7">
        <f t="shared" si="10"/>
        <v>0.16000000000000003</v>
      </c>
      <c r="J7">
        <f t="shared" si="1"/>
        <v>1.1600000000000001</v>
      </c>
      <c r="K7">
        <f t="shared" si="2"/>
        <v>2.3200000000000003</v>
      </c>
      <c r="L7">
        <f t="shared" si="3"/>
        <v>0.26787915508924687</v>
      </c>
      <c r="M7">
        <f t="shared" si="4"/>
        <v>0.30045457924933672</v>
      </c>
      <c r="N7">
        <f t="shared" si="5"/>
        <v>0.17774494600437143</v>
      </c>
      <c r="O7">
        <f t="shared" si="6"/>
        <v>0.44668048982828812</v>
      </c>
      <c r="P7">
        <f t="shared" si="7"/>
        <v>8.837292647760657E-2</v>
      </c>
      <c r="Q7">
        <f t="shared" si="8"/>
        <v>0.21223004106431478</v>
      </c>
      <c r="R7">
        <f t="shared" si="9"/>
        <v>0.17774494600437143</v>
      </c>
    </row>
    <row r="8" spans="1:18">
      <c r="G8">
        <v>1</v>
      </c>
      <c r="H8">
        <f t="shared" si="0"/>
        <v>0.5</v>
      </c>
      <c r="I8">
        <f t="shared" si="10"/>
        <v>0.21000000000000002</v>
      </c>
      <c r="J8">
        <f t="shared" si="1"/>
        <v>1.21</v>
      </c>
      <c r="K8">
        <f t="shared" si="2"/>
        <v>2.42</v>
      </c>
      <c r="L8">
        <f t="shared" si="3"/>
        <v>0.28131194512399416</v>
      </c>
      <c r="M8">
        <f t="shared" si="4"/>
        <v>0.31260528677706506</v>
      </c>
      <c r="N8">
        <f t="shared" si="5"/>
        <v>0.20283895782158715</v>
      </c>
      <c r="O8">
        <f t="shared" si="6"/>
        <v>0.45911500802558419</v>
      </c>
      <c r="P8">
        <f t="shared" si="7"/>
        <v>0.11161754889275204</v>
      </c>
      <c r="Q8">
        <f t="shared" si="8"/>
        <v>0.23483675520452291</v>
      </c>
      <c r="R8">
        <f t="shared" si="9"/>
        <v>0.20283895782158715</v>
      </c>
    </row>
    <row r="9" spans="1:18">
      <c r="G9">
        <v>1</v>
      </c>
      <c r="H9">
        <f t="shared" si="0"/>
        <v>0.5</v>
      </c>
      <c r="I9">
        <f t="shared" si="10"/>
        <v>0.26</v>
      </c>
      <c r="J9">
        <f t="shared" si="1"/>
        <v>1.26</v>
      </c>
      <c r="K9">
        <f t="shared" si="2"/>
        <v>2.52</v>
      </c>
      <c r="L9">
        <f t="shared" si="3"/>
        <v>0.29420074574824717</v>
      </c>
      <c r="M9">
        <f t="shared" si="4"/>
        <v>0.3243091745312825</v>
      </c>
      <c r="N9">
        <f t="shared" si="5"/>
        <v>0.22483347492608688</v>
      </c>
      <c r="O9">
        <f t="shared" si="6"/>
        <v>0.47108198859220141</v>
      </c>
      <c r="P9">
        <f t="shared" si="7"/>
        <v>0.13327963903268578</v>
      </c>
      <c r="Q9">
        <f t="shared" si="8"/>
        <v>0.25479230189139745</v>
      </c>
      <c r="R9">
        <f t="shared" si="9"/>
        <v>0.22483347492608688</v>
      </c>
    </row>
    <row r="10" spans="1:18">
      <c r="G10">
        <v>1</v>
      </c>
      <c r="H10">
        <f t="shared" si="0"/>
        <v>0.5</v>
      </c>
      <c r="I10">
        <f t="shared" si="10"/>
        <v>0.31</v>
      </c>
      <c r="J10">
        <f t="shared" si="1"/>
        <v>1.31</v>
      </c>
      <c r="K10">
        <f t="shared" si="2"/>
        <v>2.62</v>
      </c>
      <c r="L10">
        <f t="shared" si="3"/>
        <v>0.30658790746547565</v>
      </c>
      <c r="M10">
        <f t="shared" si="4"/>
        <v>0.33559794219877698</v>
      </c>
      <c r="N10">
        <f t="shared" si="5"/>
        <v>0.2445765516601246</v>
      </c>
      <c r="O10">
        <f t="shared" si="6"/>
        <v>0.48261531998014001</v>
      </c>
      <c r="P10">
        <f t="shared" si="7"/>
        <v>0.15356101265803526</v>
      </c>
      <c r="Q10">
        <f t="shared" si="8"/>
        <v>0.27281117299791796</v>
      </c>
      <c r="R10">
        <f t="shared" si="9"/>
        <v>0.2445765516601246</v>
      </c>
    </row>
    <row r="11" spans="1:18">
      <c r="G11">
        <v>1</v>
      </c>
      <c r="H11">
        <f t="shared" si="0"/>
        <v>0.5</v>
      </c>
      <c r="I11">
        <f t="shared" si="10"/>
        <v>0.36</v>
      </c>
      <c r="J11">
        <f t="shared" si="1"/>
        <v>1.3599999999999999</v>
      </c>
      <c r="K11">
        <f t="shared" si="2"/>
        <v>2.7199999999999998</v>
      </c>
      <c r="L11">
        <f t="shared" si="3"/>
        <v>0.31851101993268199</v>
      </c>
      <c r="M11">
        <f t="shared" si="4"/>
        <v>0.34650003130442286</v>
      </c>
      <c r="N11">
        <f t="shared" si="5"/>
        <v>0.26258566931366972</v>
      </c>
      <c r="O11">
        <f t="shared" si="6"/>
        <v>0.49374533464397424</v>
      </c>
      <c r="P11">
        <f t="shared" si="7"/>
        <v>0.17262718328732582</v>
      </c>
      <c r="Q11">
        <f t="shared" si="8"/>
        <v>0.28933060896213536</v>
      </c>
      <c r="R11">
        <f t="shared" si="9"/>
        <v>0.26258566931366972</v>
      </c>
    </row>
    <row r="12" spans="1:18">
      <c r="G12">
        <v>1</v>
      </c>
      <c r="H12">
        <f t="shared" si="0"/>
        <v>0.5</v>
      </c>
      <c r="I12">
        <f t="shared" si="10"/>
        <v>0.41</v>
      </c>
      <c r="J12">
        <f t="shared" si="1"/>
        <v>1.41</v>
      </c>
      <c r="K12">
        <f t="shared" si="2"/>
        <v>2.82</v>
      </c>
      <c r="L12">
        <f t="shared" si="3"/>
        <v>0.33000359985097927</v>
      </c>
      <c r="M12">
        <f t="shared" si="4"/>
        <v>0.3570410569675232</v>
      </c>
      <c r="N12">
        <f t="shared" si="5"/>
        <v>0.27920469156344285</v>
      </c>
      <c r="O12">
        <f t="shared" si="6"/>
        <v>0.50449928979192915</v>
      </c>
      <c r="P12">
        <f t="shared" si="7"/>
        <v>0.19061557850424479</v>
      </c>
      <c r="Q12">
        <f t="shared" si="8"/>
        <v>0.30464200568471994</v>
      </c>
      <c r="R12">
        <f t="shared" si="9"/>
        <v>0.27920469156344285</v>
      </c>
    </row>
    <row r="13" spans="1:18">
      <c r="G13">
        <v>1</v>
      </c>
      <c r="H13">
        <f t="shared" si="0"/>
        <v>0.5</v>
      </c>
      <c r="I13">
        <f t="shared" si="10"/>
        <v>0.45999999999999996</v>
      </c>
      <c r="J13">
        <f t="shared" si="1"/>
        <v>1.46</v>
      </c>
      <c r="K13">
        <f t="shared" si="2"/>
        <v>2.92</v>
      </c>
      <c r="L13">
        <f t="shared" si="3"/>
        <v>0.34109565893456223</v>
      </c>
      <c r="M13">
        <f t="shared" si="4"/>
        <v>0.36724417042765189</v>
      </c>
      <c r="N13">
        <f t="shared" si="5"/>
        <v>0.29467619956494667</v>
      </c>
      <c r="O13">
        <f t="shared" si="6"/>
        <v>0.51490176954252598</v>
      </c>
      <c r="P13">
        <f t="shared" si="7"/>
        <v>0.20764155572311385</v>
      </c>
      <c r="Q13">
        <f t="shared" si="8"/>
        <v>0.31895153808928134</v>
      </c>
      <c r="R13">
        <f t="shared" si="9"/>
        <v>0.29467619956494662</v>
      </c>
    </row>
    <row r="14" spans="1:18">
      <c r="G14">
        <v>1</v>
      </c>
      <c r="H14">
        <f t="shared" si="0"/>
        <v>0.5</v>
      </c>
      <c r="I14">
        <f t="shared" si="10"/>
        <v>0.51</v>
      </c>
      <c r="J14">
        <f t="shared" si="1"/>
        <v>1.51</v>
      </c>
      <c r="K14">
        <f t="shared" si="2"/>
        <v>3.02</v>
      </c>
      <c r="L14">
        <f t="shared" si="3"/>
        <v>0.35181417620258254</v>
      </c>
      <c r="M14">
        <f t="shared" si="4"/>
        <v>0.37713036524813048</v>
      </c>
      <c r="N14">
        <f t="shared" si="5"/>
        <v>0.30917909540773447</v>
      </c>
      <c r="O14">
        <f t="shared" si="6"/>
        <v>0.52497502341845459</v>
      </c>
      <c r="P14">
        <f t="shared" si="7"/>
        <v>0.22380288883401458</v>
      </c>
      <c r="Q14">
        <f t="shared" si="8"/>
        <v>0.33241170892837052</v>
      </c>
      <c r="R14">
        <f t="shared" si="9"/>
        <v>0.30917909540773453</v>
      </c>
    </row>
    <row r="15" spans="1:18">
      <c r="G15">
        <v>1</v>
      </c>
      <c r="H15">
        <f t="shared" si="0"/>
        <v>0.5</v>
      </c>
      <c r="I15">
        <f t="shared" si="10"/>
        <v>0.56000000000000005</v>
      </c>
      <c r="J15">
        <f t="shared" si="1"/>
        <v>1.56</v>
      </c>
      <c r="K15">
        <f t="shared" si="2"/>
        <v>3.12</v>
      </c>
      <c r="L15">
        <f t="shared" si="3"/>
        <v>0.36218349330592792</v>
      </c>
      <c r="M15">
        <f t="shared" si="4"/>
        <v>0.38671873738182772</v>
      </c>
      <c r="N15">
        <f t="shared" si="5"/>
        <v>0.32284992485205777</v>
      </c>
      <c r="O15">
        <f t="shared" si="6"/>
        <v>0.53473925290108837</v>
      </c>
      <c r="P15">
        <f t="shared" si="7"/>
        <v>0.23918316966564812</v>
      </c>
      <c r="Q15">
        <f t="shared" si="8"/>
        <v>0.34513925795064504</v>
      </c>
      <c r="R15">
        <f t="shared" si="9"/>
        <v>0.32284992485205777</v>
      </c>
    </row>
    <row r="16" spans="1:18">
      <c r="G16">
        <v>1</v>
      </c>
      <c r="H16">
        <f t="shared" si="0"/>
        <v>0.5</v>
      </c>
      <c r="I16">
        <f t="shared" si="10"/>
        <v>0.6100000000000001</v>
      </c>
      <c r="J16">
        <f t="shared" si="1"/>
        <v>1.61</v>
      </c>
      <c r="K16">
        <f t="shared" si="2"/>
        <v>3.22</v>
      </c>
      <c r="L16">
        <f t="shared" si="3"/>
        <v>0.37222564746581766</v>
      </c>
      <c r="M16">
        <f t="shared" si="4"/>
        <v>0.39602670719805572</v>
      </c>
      <c r="N16">
        <f t="shared" si="5"/>
        <v>0.33579579299544599</v>
      </c>
      <c r="O16">
        <f t="shared" si="6"/>
        <v>0.5442128553252209</v>
      </c>
      <c r="P16">
        <f t="shared" si="7"/>
        <v>0.25385442475265002</v>
      </c>
      <c r="Q16">
        <f t="shared" si="8"/>
        <v>0.35722602220562016</v>
      </c>
      <c r="R16">
        <f t="shared" si="9"/>
        <v>0.33579579299544599</v>
      </c>
    </row>
    <row r="17" spans="7:18">
      <c r="G17">
        <v>1</v>
      </c>
      <c r="H17">
        <f t="shared" si="0"/>
        <v>0.5</v>
      </c>
      <c r="I17">
        <f t="shared" si="10"/>
        <v>0.66000000000000014</v>
      </c>
      <c r="J17">
        <f t="shared" si="1"/>
        <v>1.6600000000000001</v>
      </c>
      <c r="K17">
        <f t="shared" si="2"/>
        <v>3.3200000000000003</v>
      </c>
      <c r="L17">
        <f t="shared" si="3"/>
        <v>0.38196065347849523</v>
      </c>
      <c r="M17">
        <f t="shared" si="4"/>
        <v>0.40507020995781534</v>
      </c>
      <c r="N17">
        <f t="shared" si="5"/>
        <v>0.34810260493903739</v>
      </c>
      <c r="O17">
        <f t="shared" si="6"/>
        <v>0.55341263251517214</v>
      </c>
      <c r="P17">
        <f t="shared" si="7"/>
        <v>0.26787915508924687</v>
      </c>
      <c r="Q17">
        <f t="shared" si="8"/>
        <v>0.36874587343075899</v>
      </c>
      <c r="R17">
        <f t="shared" si="9"/>
        <v>0.34810260493903739</v>
      </c>
    </row>
    <row r="18" spans="7:18">
      <c r="G18">
        <v>1</v>
      </c>
      <c r="H18">
        <f t="shared" si="0"/>
        <v>0.5</v>
      </c>
      <c r="I18">
        <f t="shared" si="10"/>
        <v>0.71000000000000019</v>
      </c>
      <c r="J18">
        <f t="shared" si="1"/>
        <v>1.7100000000000002</v>
      </c>
      <c r="K18">
        <f t="shared" si="2"/>
        <v>3.4200000000000004</v>
      </c>
      <c r="L18">
        <f t="shared" si="3"/>
        <v>0.39140674385950214</v>
      </c>
      <c r="M18">
        <f t="shared" si="4"/>
        <v>0.4138638599694946</v>
      </c>
      <c r="N18">
        <f t="shared" si="5"/>
        <v>0.35984054955153155</v>
      </c>
      <c r="O18">
        <f t="shared" si="6"/>
        <v>0.56235397010737487</v>
      </c>
      <c r="P18">
        <f t="shared" si="7"/>
        <v>0.28131194512399421</v>
      </c>
      <c r="Q18">
        <f t="shared" si="8"/>
        <v>0.37975934011753848</v>
      </c>
      <c r="R18">
        <f t="shared" si="9"/>
        <v>0.35984054955153155</v>
      </c>
    </row>
    <row r="19" spans="7:18">
      <c r="G19">
        <v>1</v>
      </c>
      <c r="H19">
        <f t="shared" si="0"/>
        <v>0.5</v>
      </c>
      <c r="I19">
        <f t="shared" si="10"/>
        <v>0.76000000000000023</v>
      </c>
      <c r="J19">
        <f t="shared" ref="J19:J22" si="11">I19+2*H19</f>
        <v>1.7600000000000002</v>
      </c>
      <c r="K19">
        <f t="shared" si="2"/>
        <v>3.5200000000000005</v>
      </c>
      <c r="L19">
        <f t="shared" si="3"/>
        <v>0.40058057436950156</v>
      </c>
      <c r="M19">
        <f t="shared" si="4"/>
        <v>0.42242109267206085</v>
      </c>
      <c r="N19">
        <f t="shared" si="5"/>
        <v>0.37106787784673373</v>
      </c>
      <c r="O19">
        <f t="shared" si="6"/>
        <v>0.57105099236693735</v>
      </c>
      <c r="P19">
        <f t="shared" si="7"/>
        <v>0.29420074574824723</v>
      </c>
      <c r="Q19">
        <f t="shared" si="8"/>
        <v>0.39031679612083015</v>
      </c>
      <c r="R19">
        <f t="shared" si="9"/>
        <v>0.37106787784673373</v>
      </c>
    </row>
    <row r="20" spans="7:18">
      <c r="G20">
        <v>1</v>
      </c>
      <c r="H20">
        <f t="shared" si="0"/>
        <v>0.5</v>
      </c>
      <c r="I20">
        <f t="shared" si="10"/>
        <v>0.81000000000000028</v>
      </c>
      <c r="J20">
        <f t="shared" si="11"/>
        <v>1.8100000000000003</v>
      </c>
      <c r="K20">
        <f t="shared" si="2"/>
        <v>3.6200000000000006</v>
      </c>
      <c r="L20">
        <f t="shared" si="3"/>
        <v>0.40949740074279489</v>
      </c>
      <c r="M20">
        <f t="shared" si="4"/>
        <v>0.43075428811414229</v>
      </c>
      <c r="N20">
        <f t="shared" si="5"/>
        <v>0.38183358367107867</v>
      </c>
      <c r="O20">
        <f t="shared" si="6"/>
        <v>0.57951669641025416</v>
      </c>
      <c r="P20">
        <f t="shared" si="7"/>
        <v>0.30658790746547565</v>
      </c>
      <c r="Q20">
        <f t="shared" si="8"/>
        <v>0.40046072579687925</v>
      </c>
      <c r="R20">
        <f t="shared" si="9"/>
        <v>0.38183358367107861</v>
      </c>
    </row>
    <row r="21" spans="7:18">
      <c r="G21">
        <v>1</v>
      </c>
      <c r="H21">
        <f t="shared" si="0"/>
        <v>0.5</v>
      </c>
      <c r="I21">
        <f t="shared" si="10"/>
        <v>0.86000000000000032</v>
      </c>
      <c r="J21">
        <f t="shared" si="11"/>
        <v>1.8600000000000003</v>
      </c>
      <c r="K21">
        <f t="shared" si="2"/>
        <v>3.7200000000000006</v>
      </c>
      <c r="L21">
        <f t="shared" si="3"/>
        <v>0.41817123132876793</v>
      </c>
      <c r="M21">
        <f t="shared" si="4"/>
        <v>0.43887487867773983</v>
      </c>
      <c r="N21">
        <f t="shared" si="5"/>
        <v>0.39217935372369872</v>
      </c>
      <c r="O21">
        <f t="shared" si="6"/>
        <v>0.58776306903598619</v>
      </c>
      <c r="P21">
        <f t="shared" si="7"/>
        <v>0.3185110199326821</v>
      </c>
      <c r="Q21">
        <f t="shared" si="8"/>
        <v>0.41022737388566172</v>
      </c>
      <c r="R21">
        <f t="shared" si="9"/>
        <v>0.39217935372369878</v>
      </c>
    </row>
    <row r="22" spans="7:18">
      <c r="G22">
        <v>1</v>
      </c>
      <c r="H22">
        <f t="shared" si="0"/>
        <v>0.5</v>
      </c>
      <c r="I22">
        <f t="shared" si="10"/>
        <v>0.91000000000000036</v>
      </c>
      <c r="J22">
        <f t="shared" si="11"/>
        <v>1.9100000000000004</v>
      </c>
      <c r="K22">
        <f t="shared" si="2"/>
        <v>3.8200000000000007</v>
      </c>
      <c r="L22">
        <f t="shared" si="3"/>
        <v>0.42661495948146699</v>
      </c>
      <c r="M22">
        <f t="shared" si="4"/>
        <v>0.44679344339903765</v>
      </c>
      <c r="N22">
        <f t="shared" si="5"/>
        <v>0.40214101701695254</v>
      </c>
      <c r="O22">
        <f t="shared" si="6"/>
        <v>0.59580118880042088</v>
      </c>
      <c r="P22">
        <f t="shared" si="7"/>
        <v>0.33000359985097932</v>
      </c>
      <c r="Q22">
        <f t="shared" si="8"/>
        <v>0.4196479735085506</v>
      </c>
      <c r="R22">
        <f t="shared" si="9"/>
        <v>0.40214101701695254</v>
      </c>
    </row>
    <row r="23" spans="7:18">
      <c r="G23">
        <v>1</v>
      </c>
      <c r="H23">
        <f t="shared" si="0"/>
        <v>0.5</v>
      </c>
      <c r="I23">
        <f t="shared" si="10"/>
        <v>0.96000000000000041</v>
      </c>
      <c r="J23">
        <f t="shared" si="1"/>
        <v>1.9600000000000004</v>
      </c>
      <c r="K23">
        <f t="shared" si="2"/>
        <v>3.9200000000000008</v>
      </c>
      <c r="L23">
        <f t="shared" si="3"/>
        <v>0.43484047883845922</v>
      </c>
      <c r="M23">
        <f t="shared" si="4"/>
        <v>0.4545197908389168</v>
      </c>
      <c r="N23">
        <f t="shared" si="5"/>
        <v>0.4117496427568475</v>
      </c>
      <c r="O23">
        <f t="shared" si="6"/>
        <v>0.60364131551856959</v>
      </c>
      <c r="P23">
        <f t="shared" si="7"/>
        <v>0.34109565893456228</v>
      </c>
      <c r="Q23">
        <f t="shared" si="8"/>
        <v>0.42874967756372118</v>
      </c>
      <c r="R23">
        <f t="shared" si="9"/>
        <v>0.4117496427568475</v>
      </c>
    </row>
    <row r="24" spans="7:18">
      <c r="G24">
        <v>1</v>
      </c>
      <c r="H24">
        <f t="shared" si="0"/>
        <v>0.5</v>
      </c>
      <c r="I24">
        <f t="shared" si="10"/>
        <v>1.0100000000000005</v>
      </c>
      <c r="J24">
        <f t="shared" si="1"/>
        <v>2.0100000000000007</v>
      </c>
      <c r="K24">
        <f t="shared" si="2"/>
        <v>4.0200000000000014</v>
      </c>
      <c r="L24">
        <f t="shared" si="3"/>
        <v>0.44285878407601909</v>
      </c>
      <c r="M24">
        <f t="shared" si="4"/>
        <v>0.46206303213175098</v>
      </c>
      <c r="N24">
        <f t="shared" si="5"/>
        <v>0.42103238583058805</v>
      </c>
      <c r="O24">
        <f t="shared" si="6"/>
        <v>0.61129296900516483</v>
      </c>
      <c r="P24">
        <f t="shared" si="7"/>
        <v>0.35181417620258271</v>
      </c>
      <c r="Q24">
        <f t="shared" si="8"/>
        <v>0.43755627698935207</v>
      </c>
      <c r="R24">
        <f t="shared" si="9"/>
        <v>0.421032385830588</v>
      </c>
    </row>
    <row r="25" spans="7:18">
      <c r="G25">
        <v>1</v>
      </c>
      <c r="H25">
        <f t="shared" si="0"/>
        <v>0.5</v>
      </c>
      <c r="I25">
        <f t="shared" si="10"/>
        <v>1.0600000000000005</v>
      </c>
      <c r="J25">
        <f t="shared" si="1"/>
        <v>2.0600000000000005</v>
      </c>
      <c r="K25">
        <f t="shared" si="2"/>
        <v>4.120000000000001</v>
      </c>
      <c r="L25">
        <f t="shared" si="3"/>
        <v>0.45068005928253846</v>
      </c>
      <c r="M25">
        <f t="shared" si="4"/>
        <v>0.46943164557707268</v>
      </c>
      <c r="N25">
        <f t="shared" si="5"/>
        <v>0.4300131475778261</v>
      </c>
      <c r="O25">
        <f t="shared" si="6"/>
        <v>0.6187649985715109</v>
      </c>
      <c r="P25">
        <f t="shared" si="7"/>
        <v>0.36218349330592797</v>
      </c>
      <c r="Q25">
        <f t="shared" si="8"/>
        <v>0.4460887628889259</v>
      </c>
      <c r="R25">
        <f t="shared" si="9"/>
        <v>0.43001314757782616</v>
      </c>
    </row>
    <row r="26" spans="7:18">
      <c r="G26">
        <v>1</v>
      </c>
      <c r="H26">
        <f t="shared" si="0"/>
        <v>0.5</v>
      </c>
      <c r="I26">
        <f t="shared" si="10"/>
        <v>1.1100000000000005</v>
      </c>
      <c r="J26">
        <f t="shared" si="1"/>
        <v>2.1100000000000003</v>
      </c>
      <c r="K26">
        <f t="shared" si="2"/>
        <v>4.2200000000000006</v>
      </c>
      <c r="L26">
        <f t="shared" si="3"/>
        <v>0.45831375573235733</v>
      </c>
      <c r="M26">
        <f t="shared" si="4"/>
        <v>0.47663353392250324</v>
      </c>
      <c r="N26">
        <f t="shared" si="5"/>
        <v>0.43871309903583877</v>
      </c>
      <c r="O26">
        <f t="shared" si="6"/>
        <v>0.62606564455067859</v>
      </c>
      <c r="P26">
        <f t="shared" si="7"/>
        <v>0.37222564746581771</v>
      </c>
      <c r="Q26">
        <f t="shared" si="8"/>
        <v>0.45436577228996583</v>
      </c>
      <c r="R26">
        <f t="shared" si="9"/>
        <v>0.43871309903583877</v>
      </c>
    </row>
    <row r="27" spans="7:18">
      <c r="G27">
        <v>1</v>
      </c>
      <c r="H27">
        <f t="shared" si="0"/>
        <v>0.5</v>
      </c>
      <c r="I27">
        <f>I26+0.05</f>
        <v>1.1600000000000006</v>
      </c>
      <c r="J27">
        <f t="shared" si="1"/>
        <v>2.1600000000000006</v>
      </c>
      <c r="K27">
        <f t="shared" si="2"/>
        <v>4.3200000000000012</v>
      </c>
      <c r="L27">
        <f t="shared" si="3"/>
        <v>0.46576866054993032</v>
      </c>
      <c r="M27">
        <f t="shared" si="4"/>
        <v>0.48367607530843199</v>
      </c>
      <c r="N27">
        <f t="shared" si="5"/>
        <v>0.44715110020733106</v>
      </c>
      <c r="O27">
        <f t="shared" si="6"/>
        <v>0.63320259292374781</v>
      </c>
      <c r="P27">
        <f t="shared" si="7"/>
        <v>0.38196065347849528</v>
      </c>
      <c r="Q27">
        <f t="shared" si="8"/>
        <v>0.46240394583227079</v>
      </c>
      <c r="R27">
        <f t="shared" si="9"/>
        <v>0.44715110020733101</v>
      </c>
    </row>
    <row r="28" spans="7:18">
      <c r="G28">
        <v>1</v>
      </c>
      <c r="H28">
        <f t="shared" si="0"/>
        <v>0.5</v>
      </c>
      <c r="I28">
        <f t="shared" si="10"/>
        <v>1.2100000000000006</v>
      </c>
      <c r="J28">
        <f>I28+2*H28</f>
        <v>2.2100000000000009</v>
      </c>
      <c r="K28">
        <f t="shared" si="2"/>
        <v>4.4200000000000017</v>
      </c>
      <c r="L28">
        <f t="shared" si="3"/>
        <v>0.47305295751549614</v>
      </c>
      <c r="M28">
        <f t="shared" si="4"/>
        <v>0.49056616869783398</v>
      </c>
      <c r="N28">
        <f t="shared" si="5"/>
        <v>0.45534403961962705</v>
      </c>
      <c r="O28">
        <f t="shared" si="6"/>
        <v>0.64018302395508719</v>
      </c>
      <c r="P28">
        <f t="shared" si="7"/>
        <v>0.3914067438595023</v>
      </c>
      <c r="Q28">
        <f t="shared" si="8"/>
        <v>0.47021821787070034</v>
      </c>
      <c r="R28">
        <f t="shared" si="9"/>
        <v>0.45534403961962705</v>
      </c>
    </row>
    <row r="29" spans="7:18">
      <c r="H29">
        <v>0.5</v>
      </c>
      <c r="I29">
        <v>1.25</v>
      </c>
      <c r="J29">
        <f>I29+2*H29</f>
        <v>2.25</v>
      </c>
      <c r="K29" s="94">
        <f t="shared" si="2"/>
        <v>4.5</v>
      </c>
      <c r="L29">
        <f t="shared" ref="L29" si="12">LN(K29)/PI()</f>
        <v>0.47876270497946799</v>
      </c>
      <c r="M29">
        <f t="shared" ref="M29" si="13">LN($B$2*K29+$C$2)/PI()</f>
        <v>0.49597283602828329</v>
      </c>
      <c r="N29" s="94">
        <f t="shared" ref="N29" si="14">LN((J29+SQRT((J29-2*H29)*(J29+2*H29)))/(2*H29))/PI()</f>
        <v>0.46173220839597295</v>
      </c>
      <c r="O29">
        <f t="shared" ref="O29" si="15">LN(1.6208*K29+0.3083)/PI()</f>
        <v>0.64565920528548137</v>
      </c>
      <c r="P29">
        <f t="shared" ref="P29" si="16">LN(K29-1)/PI()</f>
        <v>0.39876683791702838</v>
      </c>
      <c r="Q29">
        <f t="shared" ref="Q29" si="17">LN((J29+SQRT((J29-$A$2*H29)*(J29+$A$2*H29)))/(2*H29)+$E$2)/PI()</f>
        <v>0.47631751949367956</v>
      </c>
      <c r="R29">
        <f t="shared" ref="R29" si="18">1/PI()*LN(0.5*K29+SQRT((0.5*K29)^2-1))</f>
        <v>0.46173220839597295</v>
      </c>
    </row>
    <row r="30" spans="7:18">
      <c r="G30">
        <v>1</v>
      </c>
      <c r="H30">
        <f t="shared" si="0"/>
        <v>0.5</v>
      </c>
      <c r="I30">
        <f>I28+0.05</f>
        <v>1.2600000000000007</v>
      </c>
      <c r="J30">
        <f>I30+2*H30</f>
        <v>2.2600000000000007</v>
      </c>
      <c r="K30">
        <f>J30/H30</f>
        <v>4.5200000000000014</v>
      </c>
      <c r="L30">
        <f t="shared" si="3"/>
        <v>0.48017428106741139</v>
      </c>
      <c r="M30">
        <f t="shared" si="4"/>
        <v>0.49731027449246457</v>
      </c>
      <c r="N30">
        <f t="shared" si="5"/>
        <v>0.46330711200860392</v>
      </c>
      <c r="O30">
        <f t="shared" si="6"/>
        <v>0.6470136556082251</v>
      </c>
      <c r="P30">
        <f t="shared" si="7"/>
        <v>0.40058057436950162</v>
      </c>
      <c r="Q30">
        <f t="shared" si="8"/>
        <v>0.47782205405748018</v>
      </c>
      <c r="R30">
        <f t="shared" si="9"/>
        <v>0.46330711200860397</v>
      </c>
    </row>
    <row r="31" spans="7:18">
      <c r="G31">
        <v>1</v>
      </c>
      <c r="H31">
        <f t="shared" si="0"/>
        <v>0.5</v>
      </c>
      <c r="I31">
        <f t="shared" si="10"/>
        <v>1.3100000000000007</v>
      </c>
      <c r="J31">
        <f t="shared" si="1"/>
        <v>2.3100000000000005</v>
      </c>
      <c r="K31">
        <f t="shared" si="2"/>
        <v>4.620000000000001</v>
      </c>
      <c r="L31">
        <f t="shared" si="3"/>
        <v>0.48713976439463491</v>
      </c>
      <c r="M31">
        <f t="shared" si="4"/>
        <v>0.50391445093479892</v>
      </c>
      <c r="N31">
        <f t="shared" si="5"/>
        <v>0.47105404741967899</v>
      </c>
      <c r="O31">
        <f t="shared" si="6"/>
        <v>0.65370078240037199</v>
      </c>
      <c r="P31">
        <f t="shared" si="7"/>
        <v>0.40949740074279489</v>
      </c>
      <c r="Q31">
        <f t="shared" si="8"/>
        <v>0.4852276476420106</v>
      </c>
      <c r="R31">
        <f t="shared" si="9"/>
        <v>0.47105404741967899</v>
      </c>
    </row>
    <row r="32" spans="7:18">
      <c r="G32">
        <v>1</v>
      </c>
      <c r="H32">
        <f t="shared" si="0"/>
        <v>0.5</v>
      </c>
      <c r="I32">
        <f t="shared" si="10"/>
        <v>1.3600000000000008</v>
      </c>
      <c r="J32">
        <f t="shared" si="1"/>
        <v>2.3600000000000008</v>
      </c>
      <c r="K32">
        <f t="shared" si="2"/>
        <v>4.7200000000000015</v>
      </c>
      <c r="L32">
        <f t="shared" si="3"/>
        <v>0.49395608237887373</v>
      </c>
      <c r="M32">
        <f t="shared" si="4"/>
        <v>0.51038438680978049</v>
      </c>
      <c r="N32">
        <f t="shared" si="5"/>
        <v>0.47859730176283044</v>
      </c>
      <c r="O32">
        <f t="shared" si="6"/>
        <v>0.66025031025884662</v>
      </c>
      <c r="P32">
        <f t="shared" si="7"/>
        <v>0.41817123132876799</v>
      </c>
      <c r="Q32">
        <f t="shared" si="8"/>
        <v>0.49244608298095888</v>
      </c>
      <c r="R32">
        <f t="shared" si="9"/>
        <v>0.47859730176283044</v>
      </c>
    </row>
    <row r="33" spans="7:18">
      <c r="G33">
        <v>1</v>
      </c>
      <c r="H33">
        <f t="shared" ref="H33:H59" si="19">G33/2</f>
        <v>0.5</v>
      </c>
      <c r="I33">
        <f t="shared" si="10"/>
        <v>1.4100000000000008</v>
      </c>
      <c r="J33">
        <f t="shared" ref="J33:J59" si="20">I33+2*H33</f>
        <v>2.410000000000001</v>
      </c>
      <c r="K33">
        <f t="shared" si="2"/>
        <v>4.8200000000000021</v>
      </c>
      <c r="L33">
        <f t="shared" si="3"/>
        <v>0.50062949003441071</v>
      </c>
      <c r="M33">
        <f t="shared" si="4"/>
        <v>0.51672543088874201</v>
      </c>
      <c r="N33">
        <f t="shared" si="5"/>
        <v>0.48594821649109265</v>
      </c>
      <c r="O33">
        <f t="shared" si="6"/>
        <v>0.66666778786314929</v>
      </c>
      <c r="P33">
        <f t="shared" si="7"/>
        <v>0.4266149594814671</v>
      </c>
      <c r="Q33">
        <f t="shared" si="8"/>
        <v>0.49948747275358518</v>
      </c>
      <c r="R33">
        <f t="shared" si="9"/>
        <v>0.48594821649109265</v>
      </c>
    </row>
    <row r="34" spans="7:18">
      <c r="G34">
        <v>1</v>
      </c>
      <c r="H34">
        <f t="shared" si="19"/>
        <v>0.5</v>
      </c>
      <c r="I34">
        <f t="shared" si="10"/>
        <v>1.4600000000000009</v>
      </c>
      <c r="J34">
        <f t="shared" si="20"/>
        <v>2.4600000000000009</v>
      </c>
      <c r="K34">
        <f t="shared" si="2"/>
        <v>4.9200000000000017</v>
      </c>
      <c r="L34">
        <f t="shared" si="3"/>
        <v>0.50716585700046013</v>
      </c>
      <c r="M34">
        <f t="shared" si="4"/>
        <v>0.52294261849736701</v>
      </c>
      <c r="N34">
        <f t="shared" si="5"/>
        <v>0.49311715332719097</v>
      </c>
      <c r="O34">
        <f t="shared" si="6"/>
        <v>0.67295843488948759</v>
      </c>
      <c r="P34">
        <f t="shared" si="7"/>
        <v>0.43484047883845928</v>
      </c>
      <c r="Q34">
        <f t="shared" si="8"/>
        <v>0.50636107390395846</v>
      </c>
      <c r="R34">
        <f t="shared" si="9"/>
        <v>0.49311715332719097</v>
      </c>
    </row>
    <row r="35" spans="7:18">
      <c r="G35">
        <v>1</v>
      </c>
      <c r="H35">
        <f t="shared" si="19"/>
        <v>0.5</v>
      </c>
      <c r="I35">
        <f t="shared" si="10"/>
        <v>1.5100000000000009</v>
      </c>
      <c r="J35">
        <f t="shared" si="20"/>
        <v>2.5100000000000007</v>
      </c>
      <c r="K35">
        <f t="shared" si="2"/>
        <v>5.0200000000000014</v>
      </c>
      <c r="L35">
        <f t="shared" si="3"/>
        <v>0.51357069856272597</v>
      </c>
      <c r="M35">
        <f t="shared" si="4"/>
        <v>0.5290406955383361</v>
      </c>
      <c r="N35">
        <f t="shared" si="5"/>
        <v>0.50011360866142374</v>
      </c>
      <c r="O35">
        <f t="shared" si="6"/>
        <v>0.6791271675180004</v>
      </c>
      <c r="P35">
        <f t="shared" si="7"/>
        <v>0.44285878407601909</v>
      </c>
      <c r="Q35">
        <f t="shared" si="8"/>
        <v>0.51307538623193971</v>
      </c>
      <c r="R35">
        <f t="shared" si="9"/>
        <v>0.50011360866142374</v>
      </c>
    </row>
    <row r="36" spans="7:18">
      <c r="G36">
        <v>1</v>
      </c>
      <c r="H36">
        <f t="shared" si="19"/>
        <v>0.5</v>
      </c>
      <c r="I36">
        <f t="shared" si="10"/>
        <v>1.5600000000000009</v>
      </c>
      <c r="J36">
        <f t="shared" si="20"/>
        <v>2.5600000000000009</v>
      </c>
      <c r="K36">
        <f t="shared" si="2"/>
        <v>5.1200000000000019</v>
      </c>
      <c r="L36">
        <f t="shared" si="3"/>
        <v>0.51984920361500897</v>
      </c>
      <c r="M36">
        <f t="shared" si="4"/>
        <v>0.53502414025578637</v>
      </c>
      <c r="N36">
        <f t="shared" si="5"/>
        <v>0.50694631126200917</v>
      </c>
      <c r="O36">
        <f t="shared" si="6"/>
        <v>0.68517862151498177</v>
      </c>
      <c r="P36">
        <f t="shared" si="7"/>
        <v>0.45068005928253851</v>
      </c>
      <c r="Q36">
        <f t="shared" si="8"/>
        <v>0.51963823672457521</v>
      </c>
      <c r="R36">
        <f t="shared" si="9"/>
        <v>0.50694631126200917</v>
      </c>
    </row>
    <row r="37" spans="7:18">
      <c r="G37">
        <v>1</v>
      </c>
      <c r="H37">
        <f t="shared" si="19"/>
        <v>0.5</v>
      </c>
      <c r="I37">
        <f t="shared" si="10"/>
        <v>1.610000000000001</v>
      </c>
      <c r="J37">
        <f t="shared" si="20"/>
        <v>2.6100000000000012</v>
      </c>
      <c r="K37">
        <f t="shared" si="2"/>
        <v>5.2200000000000024</v>
      </c>
      <c r="L37">
        <f t="shared" si="3"/>
        <v>0.52600625991606331</v>
      </c>
      <c r="M37">
        <f t="shared" si="4"/>
        <v>0.54089718299162093</v>
      </c>
      <c r="N37">
        <f t="shared" si="5"/>
        <v>0.5136233061906389</v>
      </c>
      <c r="O37">
        <f t="shared" si="6"/>
        <v>0.69111717316160282</v>
      </c>
      <c r="P37">
        <f t="shared" si="7"/>
        <v>0.45831375573235739</v>
      </c>
      <c r="Q37">
        <f t="shared" si="8"/>
        <v>0.52605685208622099</v>
      </c>
      <c r="R37">
        <f t="shared" si="9"/>
        <v>0.5136233061906389</v>
      </c>
    </row>
    <row r="38" spans="7:18">
      <c r="G38">
        <v>1</v>
      </c>
      <c r="H38">
        <f t="shared" si="19"/>
        <v>0.5</v>
      </c>
      <c r="I38">
        <f t="shared" si="10"/>
        <v>1.660000000000001</v>
      </c>
      <c r="J38">
        <f t="shared" si="20"/>
        <v>2.660000000000001</v>
      </c>
      <c r="K38">
        <f t="shared" si="2"/>
        <v>5.3200000000000021</v>
      </c>
      <c r="L38">
        <f t="shared" si="3"/>
        <v>0.53204647694971419</v>
      </c>
      <c r="M38">
        <f t="shared" si="4"/>
        <v>0.54666382415198966</v>
      </c>
      <c r="N38">
        <f t="shared" si="5"/>
        <v>0.52015202723989373</v>
      </c>
      <c r="O38">
        <f t="shared" si="6"/>
        <v>0.69694695826582398</v>
      </c>
      <c r="P38">
        <f t="shared" si="7"/>
        <v>0.46576866054993038</v>
      </c>
      <c r="Q38">
        <f t="shared" si="8"/>
        <v>0.53233792143793068</v>
      </c>
      <c r="R38">
        <f t="shared" si="9"/>
        <v>0.52015202723989373</v>
      </c>
    </row>
    <row r="39" spans="7:18">
      <c r="G39">
        <v>1</v>
      </c>
      <c r="H39">
        <f t="shared" si="19"/>
        <v>0.5</v>
      </c>
      <c r="I39">
        <f t="shared" si="10"/>
        <v>1.7100000000000011</v>
      </c>
      <c r="J39">
        <f t="shared" si="20"/>
        <v>2.7100000000000009</v>
      </c>
      <c r="K39">
        <f t="shared" si="2"/>
        <v>5.4200000000000017</v>
      </c>
      <c r="L39">
        <f t="shared" si="3"/>
        <v>0.53797420665608542</v>
      </c>
      <c r="M39">
        <f t="shared" si="4"/>
        <v>0.55232785057506362</v>
      </c>
      <c r="N39">
        <f t="shared" si="5"/>
        <v>0.52653935976177124</v>
      </c>
      <c r="O39">
        <f t="shared" si="6"/>
        <v>0.70267188946437775</v>
      </c>
      <c r="P39">
        <f t="shared" si="7"/>
        <v>0.47305295751549614</v>
      </c>
      <c r="Q39">
        <f t="shared" si="8"/>
        <v>0.53848765077752836</v>
      </c>
      <c r="R39">
        <f t="shared" si="9"/>
        <v>0.52653935976177135</v>
      </c>
    </row>
    <row r="40" spans="7:18">
      <c r="G40">
        <v>1</v>
      </c>
      <c r="H40">
        <f t="shared" si="19"/>
        <v>0.5</v>
      </c>
      <c r="I40">
        <f t="shared" si="10"/>
        <v>1.7600000000000011</v>
      </c>
      <c r="J40">
        <f t="shared" si="20"/>
        <v>2.7600000000000011</v>
      </c>
      <c r="K40">
        <f t="shared" si="2"/>
        <v>5.5200000000000022</v>
      </c>
      <c r="L40">
        <f t="shared" si="3"/>
        <v>0.54379356226750086</v>
      </c>
      <c r="M40">
        <f t="shared" si="4"/>
        <v>0.55789285046783155</v>
      </c>
      <c r="N40">
        <f t="shared" si="5"/>
        <v>0.53279169540617421</v>
      </c>
      <c r="O40">
        <f t="shared" si="6"/>
        <v>0.70829567199611687</v>
      </c>
      <c r="P40">
        <f t="shared" si="7"/>
        <v>0.48017428106741145</v>
      </c>
      <c r="Q40">
        <f t="shared" si="8"/>
        <v>0.54451181049465902</v>
      </c>
      <c r="R40">
        <f t="shared" si="9"/>
        <v>0.53279169540617421</v>
      </c>
    </row>
    <row r="41" spans="7:18">
      <c r="G41">
        <v>1</v>
      </c>
      <c r="H41">
        <f t="shared" si="19"/>
        <v>0.5</v>
      </c>
      <c r="I41">
        <f t="shared" si="10"/>
        <v>1.8100000000000012</v>
      </c>
      <c r="J41">
        <f t="shared" si="20"/>
        <v>2.8100000000000014</v>
      </c>
      <c r="K41">
        <f t="shared" si="2"/>
        <v>5.6200000000000028</v>
      </c>
      <c r="L41">
        <f t="shared" si="3"/>
        <v>0.54950843545326555</v>
      </c>
      <c r="M41">
        <f t="shared" si="4"/>
        <v>0.5633622270594667</v>
      </c>
      <c r="N41">
        <f t="shared" si="5"/>
        <v>0.53891498001161964</v>
      </c>
      <c r="O41">
        <f t="shared" si="6"/>
        <v>0.71382181810598244</v>
      </c>
      <c r="P41">
        <f t="shared" si="7"/>
        <v>0.48713976439463508</v>
      </c>
      <c r="Q41">
        <f t="shared" si="8"/>
        <v>0.55041577700040079</v>
      </c>
      <c r="R41">
        <f t="shared" si="9"/>
        <v>0.53891498001161964</v>
      </c>
    </row>
    <row r="42" spans="7:18">
      <c r="G42">
        <v>1</v>
      </c>
      <c r="H42">
        <f t="shared" si="19"/>
        <v>0.5</v>
      </c>
      <c r="I42">
        <f t="shared" si="10"/>
        <v>1.8600000000000012</v>
      </c>
      <c r="J42">
        <f t="shared" si="20"/>
        <v>2.8600000000000012</v>
      </c>
      <c r="K42">
        <f t="shared" si="2"/>
        <v>5.7200000000000024</v>
      </c>
      <c r="L42">
        <f t="shared" si="3"/>
        <v>0.55512251195231566</v>
      </c>
      <c r="M42">
        <f t="shared" si="4"/>
        <v>0.5687392111013676</v>
      </c>
      <c r="N42">
        <f t="shared" si="5"/>
        <v>0.54491475567048442</v>
      </c>
      <c r="O42">
        <f t="shared" si="6"/>
        <v>0.71925366021982373</v>
      </c>
      <c r="P42">
        <f t="shared" si="7"/>
        <v>0.49395608237887378</v>
      </c>
      <c r="Q42">
        <f t="shared" si="8"/>
        <v>0.55620456934423956</v>
      </c>
      <c r="R42">
        <f t="shared" si="9"/>
        <v>0.54491475567048442</v>
      </c>
    </row>
    <row r="43" spans="7:18">
      <c r="G43">
        <v>1</v>
      </c>
      <c r="H43">
        <f t="shared" si="19"/>
        <v>0.5</v>
      </c>
      <c r="I43">
        <f t="shared" si="10"/>
        <v>1.9100000000000013</v>
      </c>
      <c r="J43">
        <f t="shared" si="20"/>
        <v>2.910000000000001</v>
      </c>
      <c r="K43">
        <f t="shared" si="2"/>
        <v>5.8200000000000021</v>
      </c>
      <c r="L43">
        <f t="shared" si="3"/>
        <v>0.56063928585100553</v>
      </c>
      <c r="M43">
        <f t="shared" si="4"/>
        <v>0.5740268723288392</v>
      </c>
      <c r="N43">
        <f t="shared" si="5"/>
        <v>0.55079619781499001</v>
      </c>
      <c r="O43">
        <f t="shared" si="6"/>
        <v>0.72459436301382385</v>
      </c>
      <c r="P43">
        <f t="shared" si="7"/>
        <v>0.50062949003441071</v>
      </c>
      <c r="Q43">
        <f t="shared" si="8"/>
        <v>0.56188288154153365</v>
      </c>
      <c r="R43">
        <f t="shared" si="9"/>
        <v>0.55079619781499001</v>
      </c>
    </row>
    <row r="44" spans="7:18">
      <c r="G44">
        <v>1</v>
      </c>
      <c r="H44">
        <f t="shared" si="19"/>
        <v>0.5</v>
      </c>
      <c r="I44">
        <f t="shared" si="10"/>
        <v>1.9600000000000013</v>
      </c>
      <c r="J44">
        <f t="shared" si="20"/>
        <v>2.9600000000000013</v>
      </c>
      <c r="K44">
        <f t="shared" si="2"/>
        <v>5.9200000000000026</v>
      </c>
      <c r="L44">
        <f t="shared" si="3"/>
        <v>0.56606207264454511</v>
      </c>
      <c r="M44">
        <f t="shared" si="4"/>
        <v>0.57922812998623097</v>
      </c>
      <c r="N44">
        <f t="shared" si="5"/>
        <v>0.55656414802818999</v>
      </c>
      <c r="O44">
        <f t="shared" si="6"/>
        <v>0.72984693448799287</v>
      </c>
      <c r="P44">
        <f t="shared" si="7"/>
        <v>0.50716585700046013</v>
      </c>
      <c r="Q44">
        <f t="shared" si="8"/>
        <v>0.5674551112138746</v>
      </c>
      <c r="R44">
        <f t="shared" si="9"/>
        <v>0.5565641480281901</v>
      </c>
    </row>
    <row r="45" spans="7:18">
      <c r="G45">
        <v>1</v>
      </c>
      <c r="H45">
        <f t="shared" si="19"/>
        <v>0.5</v>
      </c>
      <c r="I45">
        <f t="shared" si="10"/>
        <v>2.0100000000000011</v>
      </c>
      <c r="J45">
        <f t="shared" si="20"/>
        <v>3.0100000000000011</v>
      </c>
      <c r="K45">
        <f t="shared" si="2"/>
        <v>6.0200000000000022</v>
      </c>
      <c r="L45">
        <f t="shared" si="3"/>
        <v>0.57139402120435434</v>
      </c>
      <c r="M45">
        <f t="shared" si="4"/>
        <v>0.58434576250588988</v>
      </c>
      <c r="N45">
        <f t="shared" si="5"/>
        <v>0.56222314316912303</v>
      </c>
      <c r="O45">
        <f t="shared" si="6"/>
        <v>0.73501423614074568</v>
      </c>
      <c r="P45">
        <f t="shared" si="7"/>
        <v>0.51357069856272597</v>
      </c>
      <c r="Q45">
        <f t="shared" si="8"/>
        <v>0.57292538504677659</v>
      </c>
      <c r="R45">
        <f t="shared" si="9"/>
        <v>0.56222314316912314</v>
      </c>
    </row>
    <row r="46" spans="7:18">
      <c r="G46">
        <v>1</v>
      </c>
      <c r="H46">
        <f t="shared" si="19"/>
        <v>0.5</v>
      </c>
      <c r="I46">
        <f t="shared" si="10"/>
        <v>2.0600000000000009</v>
      </c>
      <c r="J46">
        <f t="shared" si="20"/>
        <v>3.0600000000000009</v>
      </c>
      <c r="K46">
        <f t="shared" si="2"/>
        <v>6.1200000000000019</v>
      </c>
      <c r="L46">
        <f t="shared" si="3"/>
        <v>0.57663812475949849</v>
      </c>
      <c r="M46">
        <f t="shared" si="4"/>
        <v>0.5893824164212732</v>
      </c>
      <c r="N46">
        <f t="shared" si="5"/>
        <v>0.56777744130740904</v>
      </c>
      <c r="O46">
        <f t="shared" si="6"/>
        <v>0.74009899233073406</v>
      </c>
      <c r="P46">
        <f t="shared" si="7"/>
        <v>0.51984920361500897</v>
      </c>
      <c r="Q46">
        <f t="shared" si="8"/>
        <v>0.57829758148915689</v>
      </c>
      <c r="R46">
        <f t="shared" si="9"/>
        <v>0.56777744130740904</v>
      </c>
    </row>
    <row r="47" spans="7:18">
      <c r="G47">
        <v>1</v>
      </c>
      <c r="H47">
        <f t="shared" si="19"/>
        <v>0.5</v>
      </c>
      <c r="I47">
        <f t="shared" si="10"/>
        <v>2.1100000000000008</v>
      </c>
      <c r="J47">
        <f t="shared" si="20"/>
        <v>3.1100000000000008</v>
      </c>
      <c r="K47">
        <f t="shared" si="2"/>
        <v>6.2200000000000015</v>
      </c>
      <c r="L47">
        <f t="shared" si="3"/>
        <v>0.58179723098809666</v>
      </c>
      <c r="M47">
        <f t="shared" si="4"/>
        <v>0.59434061458580556</v>
      </c>
      <c r="N47">
        <f t="shared" si="5"/>
        <v>0.57323104488557153</v>
      </c>
      <c r="O47">
        <f t="shared" si="6"/>
        <v>0.74510379890261569</v>
      </c>
      <c r="P47">
        <f t="shared" si="7"/>
        <v>0.52600625991606331</v>
      </c>
      <c r="Q47">
        <f t="shared" si="8"/>
        <v>0.58357535105342551</v>
      </c>
      <c r="R47">
        <f t="shared" si="9"/>
        <v>0.57323104488557153</v>
      </c>
    </row>
    <row r="48" spans="7:18">
      <c r="G48">
        <v>1</v>
      </c>
      <c r="H48">
        <f t="shared" si="19"/>
        <v>0.5</v>
      </c>
      <c r="I48">
        <f t="shared" si="10"/>
        <v>2.1600000000000006</v>
      </c>
      <c r="J48">
        <f t="shared" si="20"/>
        <v>3.1600000000000006</v>
      </c>
      <c r="K48">
        <f t="shared" si="2"/>
        <v>6.3200000000000012</v>
      </c>
      <c r="L48">
        <f t="shared" si="3"/>
        <v>0.58687405130388559</v>
      </c>
      <c r="M48">
        <f t="shared" si="4"/>
        <v>0.59922276376137873</v>
      </c>
      <c r="N48">
        <f t="shared" si="5"/>
        <v>0.57858772146388926</v>
      </c>
      <c r="O48">
        <f t="shared" si="6"/>
        <v>0.75003113114513242</v>
      </c>
      <c r="P48">
        <f t="shared" si="7"/>
        <v>0.53204647694971419</v>
      </c>
      <c r="Q48">
        <f t="shared" si="8"/>
        <v>0.58876213452084192</v>
      </c>
      <c r="R48">
        <f t="shared" si="9"/>
        <v>0.57858772146388926</v>
      </c>
    </row>
    <row r="49" spans="7:18">
      <c r="G49">
        <v>1</v>
      </c>
      <c r="H49">
        <f t="shared" si="19"/>
        <v>0.5</v>
      </c>
      <c r="I49">
        <f t="shared" si="10"/>
        <v>2.2100000000000004</v>
      </c>
      <c r="J49">
        <f t="shared" si="20"/>
        <v>3.2100000000000004</v>
      </c>
      <c r="K49">
        <f t="shared" si="2"/>
        <v>6.4200000000000008</v>
      </c>
      <c r="L49">
        <f t="shared" si="3"/>
        <v>0.59187116941376061</v>
      </c>
      <c r="M49">
        <f t="shared" si="4"/>
        <v>0.60403116163363368</v>
      </c>
      <c r="N49">
        <f t="shared" si="5"/>
        <v>0.58385102234998865</v>
      </c>
      <c r="O49">
        <f t="shared" si="6"/>
        <v>0.75488335114257543</v>
      </c>
      <c r="P49">
        <f t="shared" si="7"/>
        <v>0.53797420665608542</v>
      </c>
      <c r="Q49">
        <f t="shared" si="8"/>
        <v>0.59386117931189641</v>
      </c>
      <c r="R49">
        <f t="shared" si="9"/>
        <v>0.58385102234998876</v>
      </c>
    </row>
    <row r="50" spans="7:18">
      <c r="G50">
        <v>1</v>
      </c>
      <c r="H50">
        <f t="shared" si="19"/>
        <v>0.5</v>
      </c>
      <c r="I50">
        <f t="shared" si="10"/>
        <v>2.2600000000000002</v>
      </c>
      <c r="J50">
        <f t="shared" si="20"/>
        <v>3.2600000000000002</v>
      </c>
      <c r="K50">
        <f t="shared" si="2"/>
        <v>6.5200000000000005</v>
      </c>
      <c r="L50">
        <f t="shared" si="3"/>
        <v>0.59679104921390913</v>
      </c>
      <c r="M50">
        <f t="shared" si="4"/>
        <v>0.60876800330521286</v>
      </c>
      <c r="N50">
        <f t="shared" si="5"/>
        <v>0.58902429937161105</v>
      </c>
      <c r="O50">
        <f t="shared" si="6"/>
        <v>0.75966271457428947</v>
      </c>
      <c r="P50">
        <f t="shared" si="7"/>
        <v>0.54379356226750075</v>
      </c>
      <c r="Q50">
        <f t="shared" si="8"/>
        <v>0.59887555424405192</v>
      </c>
      <c r="R50">
        <f t="shared" si="9"/>
        <v>0.58902429937161105</v>
      </c>
    </row>
    <row r="51" spans="7:18">
      <c r="G51">
        <v>1</v>
      </c>
      <c r="H51">
        <f t="shared" si="19"/>
        <v>0.5</v>
      </c>
      <c r="I51">
        <f t="shared" si="10"/>
        <v>2.31</v>
      </c>
      <c r="J51">
        <f t="shared" si="20"/>
        <v>3.31</v>
      </c>
      <c r="K51">
        <f t="shared" si="2"/>
        <v>6.62</v>
      </c>
      <c r="L51">
        <f t="shared" si="3"/>
        <v>0.60163604208494947</v>
      </c>
      <c r="M51">
        <f t="shared" si="4"/>
        <v>0.61343538731291336</v>
      </c>
      <c r="N51">
        <f t="shared" si="5"/>
        <v>0.59411072001438325</v>
      </c>
      <c r="O51">
        <f t="shared" si="6"/>
        <v>0.76437137701121716</v>
      </c>
      <c r="P51">
        <f t="shared" si="7"/>
        <v>0.54950843545326544</v>
      </c>
      <c r="Q51">
        <f t="shared" si="8"/>
        <v>0.60380816286788719</v>
      </c>
      <c r="R51">
        <f t="shared" si="9"/>
        <v>0.59411072001438325</v>
      </c>
    </row>
    <row r="52" spans="7:18">
      <c r="G52">
        <v>1</v>
      </c>
      <c r="H52">
        <f t="shared" si="19"/>
        <v>0.5</v>
      </c>
      <c r="I52">
        <f t="shared" si="10"/>
        <v>2.36</v>
      </c>
      <c r="J52">
        <f t="shared" si="20"/>
        <v>3.36</v>
      </c>
      <c r="K52">
        <f t="shared" si="2"/>
        <v>6.72</v>
      </c>
      <c r="L52">
        <f t="shared" si="3"/>
        <v>0.60640839364014221</v>
      </c>
      <c r="M52">
        <f t="shared" si="4"/>
        <v>0.61803532121002813</v>
      </c>
      <c r="N52">
        <f t="shared" si="5"/>
        <v>0.59911328111568596</v>
      </c>
      <c r="O52">
        <f t="shared" si="6"/>
        <v>0.76901139975347221</v>
      </c>
      <c r="P52">
        <f t="shared" si="7"/>
        <v>0.55512251195231543</v>
      </c>
      <c r="Q52">
        <f t="shared" si="8"/>
        <v>0.60866175554636537</v>
      </c>
      <c r="R52">
        <f t="shared" si="9"/>
        <v>0.59911328111568596</v>
      </c>
    </row>
    <row r="53" spans="7:18">
      <c r="G53">
        <v>1</v>
      </c>
      <c r="H53">
        <f t="shared" si="19"/>
        <v>0.5</v>
      </c>
      <c r="I53">
        <f t="shared" si="10"/>
        <v>2.4099999999999997</v>
      </c>
      <c r="J53">
        <f t="shared" si="20"/>
        <v>3.4099999999999997</v>
      </c>
      <c r="K53">
        <f t="shared" si="2"/>
        <v>6.8199999999999994</v>
      </c>
      <c r="L53">
        <f t="shared" si="3"/>
        <v>0.61111024997515551</v>
      </c>
      <c r="M53">
        <f t="shared" si="4"/>
        <v>0.62256972675104294</v>
      </c>
      <c r="N53">
        <f t="shared" si="5"/>
        <v>0.60403482127979868</v>
      </c>
      <c r="O53">
        <f t="shared" si="6"/>
        <v>0.77358475524851622</v>
      </c>
      <c r="P53">
        <f t="shared" si="7"/>
        <v>0.56063928585100531</v>
      </c>
      <c r="Q53">
        <f t="shared" si="8"/>
        <v>0.61343894041975555</v>
      </c>
      <c r="R53">
        <f t="shared" si="9"/>
        <v>0.60403482127979868</v>
      </c>
    </row>
    <row r="54" spans="7:18">
      <c r="G54">
        <v>1</v>
      </c>
      <c r="H54">
        <f t="shared" si="19"/>
        <v>0.5</v>
      </c>
      <c r="I54">
        <f t="shared" si="10"/>
        <v>2.4599999999999995</v>
      </c>
      <c r="J54">
        <f t="shared" si="20"/>
        <v>3.4599999999999995</v>
      </c>
      <c r="K54">
        <f t="shared" si="2"/>
        <v>6.919999999999999</v>
      </c>
      <c r="L54">
        <f t="shared" si="3"/>
        <v>0.61574366346292086</v>
      </c>
      <c r="M54">
        <f t="shared" si="4"/>
        <v>0.62704044471220144</v>
      </c>
      <c r="N54">
        <f t="shared" si="5"/>
        <v>0.60887803215756731</v>
      </c>
      <c r="O54">
        <f t="shared" si="6"/>
        <v>0.77809333212558385</v>
      </c>
      <c r="P54">
        <f t="shared" si="7"/>
        <v>0.56606207264454489</v>
      </c>
      <c r="Q54">
        <f t="shared" si="8"/>
        <v>0.61814219337993148</v>
      </c>
      <c r="R54">
        <f t="shared" si="9"/>
        <v>0.60887803215756742</v>
      </c>
    </row>
    <row r="55" spans="7:18">
      <c r="G55">
        <v>1</v>
      </c>
      <c r="H55">
        <f t="shared" si="19"/>
        <v>0.5</v>
      </c>
      <c r="I55">
        <f t="shared" si="10"/>
        <v>2.5099999999999993</v>
      </c>
      <c r="J55">
        <f t="shared" si="20"/>
        <v>3.5099999999999993</v>
      </c>
      <c r="K55">
        <f t="shared" si="2"/>
        <v>7.0199999999999987</v>
      </c>
      <c r="L55">
        <f t="shared" si="3"/>
        <v>0.62031059813274414</v>
      </c>
      <c r="M55">
        <f t="shared" si="4"/>
        <v>0.63144923937820385</v>
      </c>
      <c r="N55">
        <f t="shared" si="5"/>
        <v>0.61364546871520875</v>
      </c>
      <c r="O55">
        <f t="shared" si="6"/>
        <v>0.7825389398785163</v>
      </c>
      <c r="P55">
        <f t="shared" si="7"/>
        <v>0.57139402120435412</v>
      </c>
      <c r="Q55">
        <f t="shared" si="8"/>
        <v>0.62277386716178063</v>
      </c>
      <c r="R55">
        <f t="shared" si="9"/>
        <v>0.61364546871520875</v>
      </c>
    </row>
    <row r="56" spans="7:18">
      <c r="G56">
        <v>1</v>
      </c>
      <c r="H56">
        <f t="shared" si="19"/>
        <v>0.5</v>
      </c>
      <c r="I56">
        <f t="shared" si="10"/>
        <v>2.5599999999999992</v>
      </c>
      <c r="J56">
        <f t="shared" si="20"/>
        <v>3.5599999999999992</v>
      </c>
      <c r="K56">
        <f t="shared" si="2"/>
        <v>7.1199999999999983</v>
      </c>
      <c r="L56">
        <f t="shared" si="3"/>
        <v>0.62481293466896004</v>
      </c>
      <c r="M56">
        <f t="shared" si="4"/>
        <v>0.6357978027224066</v>
      </c>
      <c r="N56">
        <f t="shared" si="5"/>
        <v>0.61833955860098044</v>
      </c>
      <c r="O56">
        <f t="shared" si="6"/>
        <v>0.78692331322606401</v>
      </c>
      <c r="P56">
        <f t="shared" si="7"/>
        <v>0.57663812475949827</v>
      </c>
      <c r="Q56">
        <f t="shared" si="8"/>
        <v>0.62733619964581633</v>
      </c>
      <c r="R56">
        <f t="shared" si="9"/>
        <v>0.61833955860098044</v>
      </c>
    </row>
    <row r="57" spans="7:18">
      <c r="G57">
        <v>1</v>
      </c>
      <c r="H57">
        <f t="shared" si="19"/>
        <v>0.5</v>
      </c>
      <c r="I57">
        <f t="shared" si="10"/>
        <v>2.609999999999999</v>
      </c>
      <c r="J57">
        <f t="shared" si="20"/>
        <v>3.609999999999999</v>
      </c>
      <c r="K57">
        <f t="shared" si="2"/>
        <v>7.219999999999998</v>
      </c>
      <c r="L57">
        <f t="shared" si="3"/>
        <v>0.62925247506096893</v>
      </c>
      <c r="M57">
        <f t="shared" si="4"/>
        <v>0.6400877583053115</v>
      </c>
      <c r="N57">
        <f t="shared" si="5"/>
        <v>0.62296261070485681</v>
      </c>
      <c r="O57">
        <f t="shared" si="6"/>
        <v>0.79124811617595214</v>
      </c>
      <c r="P57">
        <f t="shared" si="7"/>
        <v>0.58179723098809644</v>
      </c>
      <c r="Q57">
        <f t="shared" si="8"/>
        <v>0.63183132145440912</v>
      </c>
      <c r="R57">
        <f t="shared" si="9"/>
        <v>0.62296261070485681</v>
      </c>
    </row>
    <row r="58" spans="7:18">
      <c r="G58">
        <v>1</v>
      </c>
      <c r="H58">
        <f t="shared" si="19"/>
        <v>0.5</v>
      </c>
      <c r="I58">
        <f t="shared" si="10"/>
        <v>2.6599999999999988</v>
      </c>
      <c r="J58">
        <f t="shared" si="20"/>
        <v>3.6599999999999988</v>
      </c>
      <c r="K58">
        <f t="shared" si="2"/>
        <v>7.3199999999999976</v>
      </c>
      <c r="L58">
        <f t="shared" si="3"/>
        <v>0.63363094693343391</v>
      </c>
      <c r="M58">
        <f t="shared" si="4"/>
        <v>0.644320664913823</v>
      </c>
      <c r="N58">
        <f t="shared" si="5"/>
        <v>0.62751682299469136</v>
      </c>
      <c r="O58">
        <f t="shared" si="6"/>
        <v>0.79551494581654081</v>
      </c>
      <c r="P58">
        <f t="shared" si="7"/>
        <v>0.58687405130388537</v>
      </c>
      <c r="Q58">
        <f t="shared" si="8"/>
        <v>0.63626126291401586</v>
      </c>
      <c r="R58">
        <f t="shared" si="9"/>
        <v>0.62751682299469136</v>
      </c>
    </row>
    <row r="59" spans="7:18">
      <c r="G59">
        <v>1</v>
      </c>
      <c r="H59">
        <f t="shared" si="19"/>
        <v>0.5</v>
      </c>
      <c r="I59">
        <f t="shared" si="10"/>
        <v>2.7099999999999986</v>
      </c>
      <c r="J59">
        <f t="shared" si="20"/>
        <v>3.7099999999999986</v>
      </c>
      <c r="K59">
        <f t="shared" si="2"/>
        <v>7.4199999999999973</v>
      </c>
      <c r="L59">
        <f t="shared" si="3"/>
        <v>0.63795000758267628</v>
      </c>
      <c r="M59">
        <f t="shared" si="4"/>
        <v>0.64849801996168754</v>
      </c>
      <c r="N59">
        <f t="shared" si="5"/>
        <v>0.6320042897023046</v>
      </c>
      <c r="O59">
        <f t="shared" si="6"/>
        <v>0.79972533585769523</v>
      </c>
      <c r="P59">
        <f t="shared" si="7"/>
        <v>0.59187116941376039</v>
      </c>
      <c r="Q59">
        <f t="shared" si="8"/>
        <v>0.64062796044714998</v>
      </c>
      <c r="R59">
        <f t="shared" si="9"/>
        <v>0.6320042897023046</v>
      </c>
    </row>
    <row r="60" spans="7:18">
      <c r="G60">
        <v>1</v>
      </c>
      <c r="H60">
        <f t="shared" ref="H60:H83" si="21">G60/2</f>
        <v>0.5</v>
      </c>
      <c r="I60">
        <f>I59+0.125</f>
        <v>2.8349999999999986</v>
      </c>
      <c r="J60">
        <f t="shared" ref="J60:J83" si="22">I60+2*H60</f>
        <v>3.8349999999999986</v>
      </c>
      <c r="K60">
        <f t="shared" ref="K60:K83" si="23">J60/H60</f>
        <v>7.6699999999999973</v>
      </c>
      <c r="L60">
        <f t="shared" si="3"/>
        <v>0.64849801996168754</v>
      </c>
      <c r="M60">
        <f t="shared" si="4"/>
        <v>0.65870767919631779</v>
      </c>
      <c r="N60">
        <f t="shared" si="5"/>
        <v>0.6429438277823013</v>
      </c>
      <c r="O60">
        <f t="shared" si="6"/>
        <v>0.81001391899485586</v>
      </c>
      <c r="P60">
        <f t="shared" si="7"/>
        <v>0.60403116163363357</v>
      </c>
      <c r="Q60">
        <f t="shared" si="8"/>
        <v>0.65127994013748802</v>
      </c>
      <c r="R60">
        <f t="shared" si="9"/>
        <v>0.64294382778230141</v>
      </c>
    </row>
    <row r="61" spans="7:18">
      <c r="G61">
        <v>1</v>
      </c>
      <c r="H61">
        <f t="shared" si="21"/>
        <v>0.5</v>
      </c>
      <c r="I61">
        <f t="shared" ref="I61:I101" si="24">I60+0.125</f>
        <v>2.9599999999999986</v>
      </c>
      <c r="J61">
        <f t="shared" si="22"/>
        <v>3.9599999999999986</v>
      </c>
      <c r="K61">
        <f t="shared" si="23"/>
        <v>7.9199999999999973</v>
      </c>
      <c r="L61">
        <f t="shared" si="3"/>
        <v>0.65870767919631779</v>
      </c>
      <c r="M61">
        <f t="shared" si="4"/>
        <v>0.66860001931560908</v>
      </c>
      <c r="N61">
        <f t="shared" si="5"/>
        <v>0.6535072652186863</v>
      </c>
      <c r="O61">
        <f t="shared" si="6"/>
        <v>0.81998033510755908</v>
      </c>
      <c r="P61">
        <f t="shared" si="7"/>
        <v>0.61574366346292075</v>
      </c>
      <c r="Q61">
        <f t="shared" si="8"/>
        <v>0.6615746939070708</v>
      </c>
      <c r="R61">
        <f t="shared" si="9"/>
        <v>0.6535072652186863</v>
      </c>
    </row>
    <row r="62" spans="7:18">
      <c r="G62">
        <v>1</v>
      </c>
      <c r="H62">
        <f t="shared" si="21"/>
        <v>0.5</v>
      </c>
      <c r="I62">
        <f t="shared" si="24"/>
        <v>3.0849999999999986</v>
      </c>
      <c r="J62">
        <f t="shared" si="22"/>
        <v>4.0849999999999991</v>
      </c>
      <c r="K62">
        <f t="shared" si="23"/>
        <v>8.1699999999999982</v>
      </c>
      <c r="L62">
        <f t="shared" si="3"/>
        <v>0.66860001931560908</v>
      </c>
      <c r="M62">
        <f t="shared" si="4"/>
        <v>0.67819417193367137</v>
      </c>
      <c r="N62">
        <f t="shared" si="5"/>
        <v>0.66372037382834459</v>
      </c>
      <c r="O62">
        <f t="shared" si="6"/>
        <v>0.82964414917699625</v>
      </c>
      <c r="P62">
        <f t="shared" si="7"/>
        <v>0.62704044471220144</v>
      </c>
      <c r="Q62">
        <f t="shared" si="8"/>
        <v>0.67153616574986796</v>
      </c>
      <c r="R62">
        <f t="shared" si="9"/>
        <v>0.66372037382834459</v>
      </c>
    </row>
    <row r="63" spans="7:18">
      <c r="G63">
        <v>1</v>
      </c>
      <c r="H63">
        <f t="shared" si="21"/>
        <v>0.5</v>
      </c>
      <c r="I63">
        <f t="shared" si="24"/>
        <v>3.2099999999999986</v>
      </c>
      <c r="J63">
        <f t="shared" si="22"/>
        <v>4.2099999999999991</v>
      </c>
      <c r="K63">
        <f t="shared" si="23"/>
        <v>8.4199999999999982</v>
      </c>
      <c r="L63">
        <f t="shared" si="3"/>
        <v>0.67819417193367137</v>
      </c>
      <c r="M63">
        <f t="shared" si="4"/>
        <v>0.68750758896906639</v>
      </c>
      <c r="N63">
        <f t="shared" si="5"/>
        <v>0.67360629703479336</v>
      </c>
      <c r="O63">
        <f t="shared" si="6"/>
        <v>0.83902319633014244</v>
      </c>
      <c r="P63">
        <f t="shared" si="7"/>
        <v>0.63795000758267639</v>
      </c>
      <c r="Q63">
        <f t="shared" si="8"/>
        <v>0.68118590321768524</v>
      </c>
      <c r="R63">
        <f t="shared" si="9"/>
        <v>0.67360629703479336</v>
      </c>
    </row>
    <row r="64" spans="7:18">
      <c r="G64">
        <v>1</v>
      </c>
      <c r="H64">
        <f t="shared" si="21"/>
        <v>0.5</v>
      </c>
      <c r="I64">
        <f t="shared" si="24"/>
        <v>3.3349999999999986</v>
      </c>
      <c r="J64">
        <f t="shared" si="22"/>
        <v>4.3349999999999991</v>
      </c>
      <c r="K64">
        <f t="shared" si="23"/>
        <v>8.6699999999999982</v>
      </c>
      <c r="L64">
        <f t="shared" si="3"/>
        <v>0.68750758896906639</v>
      </c>
      <c r="M64">
        <f t="shared" si="4"/>
        <v>0.69655623369612385</v>
      </c>
      <c r="N64">
        <f t="shared" si="5"/>
        <v>0.68318590300192528</v>
      </c>
      <c r="O64">
        <f t="shared" si="6"/>
        <v>0.84813377994384054</v>
      </c>
      <c r="P64">
        <f t="shared" si="7"/>
        <v>0.64849801996168754</v>
      </c>
      <c r="Q64">
        <f t="shared" si="8"/>
        <v>0.69054337442274061</v>
      </c>
      <c r="R64">
        <f t="shared" si="9"/>
        <v>0.68318590300192528</v>
      </c>
    </row>
    <row r="65" spans="7:18">
      <c r="G65">
        <v>1</v>
      </c>
      <c r="H65">
        <f t="shared" si="21"/>
        <v>0.5</v>
      </c>
      <c r="I65">
        <f t="shared" si="24"/>
        <v>3.4599999999999986</v>
      </c>
      <c r="J65">
        <f t="shared" si="22"/>
        <v>4.4599999999999991</v>
      </c>
      <c r="K65">
        <f t="shared" si="23"/>
        <v>8.9199999999999982</v>
      </c>
      <c r="L65">
        <f t="shared" si="3"/>
        <v>0.69655623369612385</v>
      </c>
      <c r="M65">
        <f t="shared" si="4"/>
        <v>0.70535474538250387</v>
      </c>
      <c r="N65">
        <f t="shared" si="5"/>
        <v>0.69247807939044859</v>
      </c>
      <c r="O65">
        <f t="shared" si="6"/>
        <v>0.85699084217765797</v>
      </c>
      <c r="P65">
        <f t="shared" si="7"/>
        <v>0.65870767919631779</v>
      </c>
      <c r="Q65">
        <f t="shared" si="8"/>
        <v>0.69962623328987184</v>
      </c>
      <c r="R65">
        <f t="shared" si="9"/>
        <v>0.6924780793904487</v>
      </c>
    </row>
    <row r="66" spans="7:18">
      <c r="G66">
        <v>1</v>
      </c>
      <c r="H66">
        <f t="shared" si="21"/>
        <v>0.5</v>
      </c>
      <c r="I66">
        <f t="shared" si="24"/>
        <v>3.5849999999999986</v>
      </c>
      <c r="J66">
        <f t="shared" si="22"/>
        <v>4.5849999999999991</v>
      </c>
      <c r="K66">
        <f t="shared" si="23"/>
        <v>9.1699999999999982</v>
      </c>
      <c r="L66">
        <f t="shared" si="3"/>
        <v>0.70535474538250387</v>
      </c>
      <c r="M66">
        <f t="shared" si="4"/>
        <v>0.71391658177754469</v>
      </c>
      <c r="N66">
        <f t="shared" si="5"/>
        <v>0.70149998110198786</v>
      </c>
      <c r="O66">
        <f t="shared" si="6"/>
        <v>0.86560811141577321</v>
      </c>
      <c r="P66">
        <f t="shared" si="7"/>
        <v>0.66860001931560908</v>
      </c>
      <c r="Q66">
        <f t="shared" si="8"/>
        <v>0.70845054303295441</v>
      </c>
      <c r="R66">
        <f t="shared" si="9"/>
        <v>0.70149998110198786</v>
      </c>
    </row>
    <row r="67" spans="7:18">
      <c r="G67">
        <v>1</v>
      </c>
      <c r="H67">
        <f t="shared" si="21"/>
        <v>0.5</v>
      </c>
      <c r="I67">
        <f t="shared" si="24"/>
        <v>3.7099999999999986</v>
      </c>
      <c r="J67">
        <f t="shared" si="22"/>
        <v>4.7099999999999991</v>
      </c>
      <c r="K67">
        <f t="shared" si="23"/>
        <v>9.4199999999999982</v>
      </c>
      <c r="L67">
        <f t="shared" si="3"/>
        <v>0.71391658177754469</v>
      </c>
      <c r="M67">
        <f t="shared" si="4"/>
        <v>0.72225414293366774</v>
      </c>
      <c r="N67">
        <f t="shared" si="5"/>
        <v>0.71026723984833695</v>
      </c>
      <c r="O67">
        <f t="shared" si="6"/>
        <v>0.87399823027113144</v>
      </c>
      <c r="P67">
        <f t="shared" si="7"/>
        <v>0.67819417193367137</v>
      </c>
      <c r="Q67">
        <f t="shared" si="8"/>
        <v>0.71703096562931257</v>
      </c>
      <c r="R67">
        <f t="shared" si="9"/>
        <v>0.71026723984833695</v>
      </c>
    </row>
    <row r="68" spans="7:18">
      <c r="G68">
        <v>1</v>
      </c>
      <c r="H68">
        <f t="shared" si="21"/>
        <v>0.5</v>
      </c>
      <c r="I68">
        <f t="shared" si="24"/>
        <v>3.8349999999999986</v>
      </c>
      <c r="J68">
        <f t="shared" si="22"/>
        <v>4.8349999999999991</v>
      </c>
      <c r="K68">
        <f t="shared" si="23"/>
        <v>9.6699999999999982</v>
      </c>
      <c r="L68">
        <f t="shared" ref="L68:L104" si="25">LN(K68)/PI()</f>
        <v>0.72225414293366774</v>
      </c>
      <c r="M68">
        <f t="shared" ref="M68:M104" si="26">LN($B$2*K68+$C$2)/PI()</f>
        <v>0.73037887922066291</v>
      </c>
      <c r="N68">
        <f t="shared" ref="N68:N104" si="27">LN((J68+SQRT((J68-2*H68)*(J68+2*H68)))/(2*H68))/PI()</f>
        <v>0.71879414248385054</v>
      </c>
      <c r="O68">
        <f t="shared" ref="O68:O104" si="28">LN(1.6208*K68+0.3083)/PI()</f>
        <v>0.88217286714808285</v>
      </c>
      <c r="P68">
        <f t="shared" ref="P68:P104" si="29">LN(K68-1)/PI()</f>
        <v>0.68750758896906639</v>
      </c>
      <c r="Q68">
        <f t="shared" ref="Q68:Q101" si="30">LN((J68+SQRT((J68-$A$2*H68)*(J68+$A$2*H68)))/(2*H68)+$E$2)/PI()</f>
        <v>0.72538092340851268</v>
      </c>
      <c r="R68">
        <f t="shared" ref="R68:R101" si="31">1/PI()*LN(0.5*K68+SQRT((0.5*K68)^2-1))</f>
        <v>0.71879414248385054</v>
      </c>
    </row>
    <row r="69" spans="7:18">
      <c r="G69">
        <v>1</v>
      </c>
      <c r="H69">
        <f t="shared" si="21"/>
        <v>0.5</v>
      </c>
      <c r="I69">
        <f t="shared" si="24"/>
        <v>3.9599999999999986</v>
      </c>
      <c r="J69">
        <f t="shared" si="22"/>
        <v>4.9599999999999991</v>
      </c>
      <c r="K69">
        <f t="shared" si="23"/>
        <v>9.9199999999999982</v>
      </c>
      <c r="L69">
        <f t="shared" si="25"/>
        <v>0.73037887922066291</v>
      </c>
      <c r="M69">
        <f t="shared" si="26"/>
        <v>0.73830138589422767</v>
      </c>
      <c r="N69">
        <f t="shared" si="27"/>
        <v>0.72709378359602261</v>
      </c>
      <c r="O69">
        <f t="shared" si="28"/>
        <v>0.89014281383436167</v>
      </c>
      <c r="P69">
        <f t="shared" si="29"/>
        <v>0.69655623369612385</v>
      </c>
      <c r="Q69">
        <f t="shared" si="30"/>
        <v>0.73351273761034474</v>
      </c>
      <c r="R69">
        <f t="shared" si="31"/>
        <v>0.72709378359602261</v>
      </c>
    </row>
    <row r="70" spans="7:18">
      <c r="G70">
        <v>1</v>
      </c>
      <c r="H70">
        <f t="shared" si="21"/>
        <v>0.5</v>
      </c>
      <c r="I70">
        <f t="shared" si="24"/>
        <v>4.0849999999999991</v>
      </c>
      <c r="J70">
        <f t="shared" si="22"/>
        <v>5.0849999999999991</v>
      </c>
      <c r="K70">
        <f t="shared" si="23"/>
        <v>10.169999999999998</v>
      </c>
      <c r="L70">
        <f t="shared" si="25"/>
        <v>0.73830138589422767</v>
      </c>
      <c r="M70">
        <f t="shared" si="26"/>
        <v>0.74603148617855397</v>
      </c>
      <c r="N70">
        <f t="shared" si="27"/>
        <v>0.7351781967422617</v>
      </c>
      <c r="O70">
        <f t="shared" si="28"/>
        <v>0.89791807117061972</v>
      </c>
      <c r="P70">
        <f t="shared" si="29"/>
        <v>0.70535474538250387</v>
      </c>
      <c r="Q70">
        <f t="shared" si="30"/>
        <v>0.74143774779696014</v>
      </c>
      <c r="R70">
        <f t="shared" si="31"/>
        <v>0.73517819674226181</v>
      </c>
    </row>
    <row r="71" spans="7:18">
      <c r="G71">
        <v>1</v>
      </c>
      <c r="H71">
        <f t="shared" si="21"/>
        <v>0.5</v>
      </c>
      <c r="I71">
        <f t="shared" si="24"/>
        <v>4.2099999999999991</v>
      </c>
      <c r="J71">
        <f t="shared" si="22"/>
        <v>5.2099999999999991</v>
      </c>
      <c r="K71">
        <f t="shared" si="23"/>
        <v>10.419999999999998</v>
      </c>
      <c r="L71">
        <f t="shared" si="25"/>
        <v>0.74603148617855397</v>
      </c>
      <c r="M71">
        <f t="shared" si="26"/>
        <v>0.75357830449739294</v>
      </c>
      <c r="N71">
        <f t="shared" si="27"/>
        <v>0.7430584678636637</v>
      </c>
      <c r="O71">
        <f t="shared" si="28"/>
        <v>0.90550792450372797</v>
      </c>
      <c r="P71">
        <f t="shared" si="29"/>
        <v>0.71391658177754469</v>
      </c>
      <c r="Q71">
        <f t="shared" si="30"/>
        <v>0.74916641525166872</v>
      </c>
      <c r="R71">
        <f t="shared" si="31"/>
        <v>0.7430584678636637</v>
      </c>
    </row>
    <row r="72" spans="7:18">
      <c r="G72">
        <v>1</v>
      </c>
      <c r="H72">
        <f t="shared" si="21"/>
        <v>0.5</v>
      </c>
      <c r="I72">
        <f t="shared" si="24"/>
        <v>4.3349999999999991</v>
      </c>
      <c r="J72">
        <f t="shared" si="22"/>
        <v>5.3349999999999991</v>
      </c>
      <c r="K72">
        <f t="shared" si="23"/>
        <v>10.669999999999998</v>
      </c>
      <c r="L72">
        <f t="shared" si="25"/>
        <v>0.75357830449739294</v>
      </c>
      <c r="M72">
        <f t="shared" si="26"/>
        <v>0.76095033122295608</v>
      </c>
      <c r="N72">
        <f t="shared" si="27"/>
        <v>0.75074483373710466</v>
      </c>
      <c r="O72">
        <f t="shared" si="28"/>
        <v>0.91292101035182383</v>
      </c>
      <c r="P72">
        <f t="shared" si="29"/>
        <v>0.72225414293366774</v>
      </c>
      <c r="Q72">
        <f t="shared" si="30"/>
        <v>0.75670841290808422</v>
      </c>
      <c r="R72">
        <f t="shared" si="31"/>
        <v>0.75074483373710466</v>
      </c>
    </row>
    <row r="73" spans="7:18">
      <c r="G73">
        <v>1</v>
      </c>
      <c r="H73">
        <f t="shared" si="21"/>
        <v>0.5</v>
      </c>
      <c r="I73">
        <f t="shared" si="24"/>
        <v>4.4599999999999991</v>
      </c>
      <c r="J73">
        <f t="shared" si="22"/>
        <v>5.4599999999999991</v>
      </c>
      <c r="K73">
        <f t="shared" si="23"/>
        <v>10.919999999999998</v>
      </c>
      <c r="L73">
        <f t="shared" si="25"/>
        <v>0.76095033122295608</v>
      </c>
      <c r="M73">
        <f t="shared" si="26"/>
        <v>0.76815548009497348</v>
      </c>
      <c r="N73">
        <f t="shared" si="27"/>
        <v>0.75824676779990563</v>
      </c>
      <c r="O73">
        <f t="shared" si="28"/>
        <v>0.92016537548150001</v>
      </c>
      <c r="P73">
        <f t="shared" si="29"/>
        <v>0.73037887922066291</v>
      </c>
      <c r="Q73">
        <f t="shared" si="30"/>
        <v>0.76407270388884985</v>
      </c>
      <c r="R73">
        <f t="shared" si="31"/>
        <v>0.75824676779990563</v>
      </c>
    </row>
    <row r="74" spans="7:18">
      <c r="G74">
        <v>1</v>
      </c>
      <c r="H74">
        <f t="shared" si="21"/>
        <v>0.5</v>
      </c>
      <c r="I74">
        <f t="shared" si="24"/>
        <v>4.5849999999999991</v>
      </c>
      <c r="J74">
        <f t="shared" si="22"/>
        <v>5.5849999999999991</v>
      </c>
      <c r="K74">
        <f t="shared" si="23"/>
        <v>11.169999999999998</v>
      </c>
      <c r="L74">
        <f t="shared" si="25"/>
        <v>0.76815548009497348</v>
      </c>
      <c r="M74">
        <f t="shared" si="26"/>
        <v>0.77520113928362178</v>
      </c>
      <c r="N74">
        <f t="shared" si="27"/>
        <v>0.76557305526322983</v>
      </c>
      <c r="O74">
        <f t="shared" si="28"/>
        <v>0.92724852941049807</v>
      </c>
      <c r="P74">
        <f t="shared" si="29"/>
        <v>0.73830138589422767</v>
      </c>
      <c r="Q74">
        <f t="shared" si="30"/>
        <v>0.77126761036406177</v>
      </c>
      <c r="R74">
        <f t="shared" si="31"/>
        <v>0.76557305526322994</v>
      </c>
    </row>
    <row r="75" spans="7:18">
      <c r="G75">
        <v>1</v>
      </c>
      <c r="H75">
        <f t="shared" si="21"/>
        <v>0.5</v>
      </c>
      <c r="I75">
        <f t="shared" si="24"/>
        <v>4.7099999999999991</v>
      </c>
      <c r="J75">
        <f t="shared" si="22"/>
        <v>5.7099999999999991</v>
      </c>
      <c r="K75">
        <f t="shared" si="23"/>
        <v>11.419999999999998</v>
      </c>
      <c r="L75">
        <f t="shared" si="25"/>
        <v>0.77520113928362178</v>
      </c>
      <c r="M75">
        <f t="shared" si="26"/>
        <v>0.782094216922397</v>
      </c>
      <c r="N75">
        <f t="shared" si="27"/>
        <v>0.77273185909640307</v>
      </c>
      <c r="O75">
        <f t="shared" si="28"/>
        <v>0.93417749119480664</v>
      </c>
      <c r="P75">
        <f t="shared" si="29"/>
        <v>0.74603148617855397</v>
      </c>
      <c r="Q75">
        <f t="shared" si="30"/>
        <v>0.77830087414410565</v>
      </c>
      <c r="R75">
        <f t="shared" si="31"/>
        <v>0.77273185909640318</v>
      </c>
    </row>
    <row r="76" spans="7:18">
      <c r="G76">
        <v>1</v>
      </c>
      <c r="H76">
        <f t="shared" si="21"/>
        <v>0.5</v>
      </c>
      <c r="I76">
        <f t="shared" si="24"/>
        <v>4.8349999999999991</v>
      </c>
      <c r="J76">
        <f t="shared" si="22"/>
        <v>5.8349999999999991</v>
      </c>
      <c r="K76">
        <f t="shared" si="23"/>
        <v>11.669999999999998</v>
      </c>
      <c r="L76">
        <f t="shared" si="25"/>
        <v>0.782094216922397</v>
      </c>
      <c r="M76">
        <f t="shared" si="26"/>
        <v>0.78884118181439822</v>
      </c>
      <c r="N76">
        <f t="shared" si="27"/>
        <v>0.77973077819578662</v>
      </c>
      <c r="O76">
        <f t="shared" si="28"/>
        <v>0.94095883123094126</v>
      </c>
      <c r="P76">
        <f t="shared" si="29"/>
        <v>0.75357830449739294</v>
      </c>
      <c r="Q76">
        <f t="shared" si="30"/>
        <v>0.7851797101836544</v>
      </c>
      <c r="R76">
        <f t="shared" si="31"/>
        <v>0.77973077819578673</v>
      </c>
    </row>
    <row r="77" spans="7:18">
      <c r="G77">
        <v>1</v>
      </c>
      <c r="H77">
        <f t="shared" si="21"/>
        <v>0.5</v>
      </c>
      <c r="I77">
        <f t="shared" si="24"/>
        <v>4.9599999999999991</v>
      </c>
      <c r="J77">
        <f t="shared" si="22"/>
        <v>5.9599999999999991</v>
      </c>
      <c r="K77">
        <f t="shared" si="23"/>
        <v>11.919999999999998</v>
      </c>
      <c r="L77">
        <f t="shared" si="25"/>
        <v>0.78884118181439822</v>
      </c>
      <c r="M77">
        <f t="shared" si="26"/>
        <v>0.79544809991325305</v>
      </c>
      <c r="N77">
        <f t="shared" si="27"/>
        <v>0.78657689883453219</v>
      </c>
      <c r="O77">
        <f t="shared" si="28"/>
        <v>0.94759870869744633</v>
      </c>
      <c r="P77">
        <f t="shared" si="29"/>
        <v>0.76095033122295608</v>
      </c>
      <c r="Q77">
        <f t="shared" si="30"/>
        <v>0.7919108539806704</v>
      </c>
      <c r="R77">
        <f t="shared" si="31"/>
        <v>0.7865768988345323</v>
      </c>
    </row>
    <row r="78" spans="7:18">
      <c r="G78">
        <v>1</v>
      </c>
      <c r="H78">
        <f t="shared" si="21"/>
        <v>0.5</v>
      </c>
      <c r="I78">
        <f t="shared" si="24"/>
        <v>5.0849999999999991</v>
      </c>
      <c r="J78">
        <f t="shared" si="22"/>
        <v>6.0849999999999991</v>
      </c>
      <c r="K78">
        <f t="shared" si="23"/>
        <v>12.169999999999998</v>
      </c>
      <c r="L78">
        <f t="shared" si="25"/>
        <v>0.79544809991325305</v>
      </c>
      <c r="M78">
        <f t="shared" si="26"/>
        <v>0.80192066709431697</v>
      </c>
      <c r="N78">
        <f t="shared" si="27"/>
        <v>0.79327684031267987</v>
      </c>
      <c r="O78">
        <f t="shared" si="28"/>
        <v>0.95410290517037633</v>
      </c>
      <c r="P78">
        <f t="shared" si="29"/>
        <v>0.76815548009497348</v>
      </c>
      <c r="Q78">
        <f t="shared" si="30"/>
        <v>0.7985006036969895</v>
      </c>
      <c r="R78">
        <f t="shared" si="31"/>
        <v>0.79327684031267987</v>
      </c>
    </row>
    <row r="79" spans="7:18">
      <c r="G79">
        <v>1</v>
      </c>
      <c r="H79">
        <f t="shared" si="21"/>
        <v>0.5</v>
      </c>
      <c r="I79">
        <f t="shared" si="24"/>
        <v>5.2099999999999991</v>
      </c>
      <c r="J79">
        <f t="shared" si="22"/>
        <v>6.2099999999999991</v>
      </c>
      <c r="K79">
        <f t="shared" si="23"/>
        <v>12.419999999999998</v>
      </c>
      <c r="L79">
        <f t="shared" si="25"/>
        <v>0.80192066709431697</v>
      </c>
      <c r="M79">
        <f t="shared" si="26"/>
        <v>0.80826423865982322</v>
      </c>
      <c r="N79">
        <f t="shared" si="27"/>
        <v>0.79983679558231158</v>
      </c>
      <c r="O79">
        <f t="shared" si="28"/>
        <v>0.96047685487253709</v>
      </c>
      <c r="P79">
        <f t="shared" si="29"/>
        <v>0.77520113928362178</v>
      </c>
      <c r="Q79">
        <f t="shared" si="30"/>
        <v>0.80495485769811082</v>
      </c>
      <c r="R79">
        <f t="shared" si="31"/>
        <v>0.79983679558231158</v>
      </c>
    </row>
    <row r="80" spans="7:18">
      <c r="G80">
        <v>1</v>
      </c>
      <c r="H80">
        <f t="shared" si="21"/>
        <v>0.5</v>
      </c>
      <c r="I80">
        <f t="shared" si="24"/>
        <v>5.3349999999999991</v>
      </c>
      <c r="J80">
        <f t="shared" si="22"/>
        <v>6.3349999999999991</v>
      </c>
      <c r="K80">
        <f t="shared" si="23"/>
        <v>12.669999999999998</v>
      </c>
      <c r="L80">
        <f t="shared" si="25"/>
        <v>0.80826423865982322</v>
      </c>
      <c r="M80">
        <f t="shared" si="26"/>
        <v>0.81448385596096529</v>
      </c>
      <c r="N80">
        <f t="shared" si="27"/>
        <v>0.80626256750337477</v>
      </c>
      <c r="O80">
        <f t="shared" si="28"/>
        <v>0.96672567195306869</v>
      </c>
      <c r="P80">
        <f t="shared" si="29"/>
        <v>0.782094216922397</v>
      </c>
      <c r="Q80">
        <f t="shared" si="30"/>
        <v>0.81127914810356427</v>
      </c>
      <c r="R80">
        <f t="shared" si="31"/>
        <v>0.80626256750337477</v>
      </c>
    </row>
    <row r="81" spans="7:18">
      <c r="G81">
        <v>1</v>
      </c>
      <c r="H81">
        <f t="shared" si="21"/>
        <v>0.5</v>
      </c>
      <c r="I81">
        <f t="shared" si="24"/>
        <v>5.4599999999999991</v>
      </c>
      <c r="J81">
        <f t="shared" si="22"/>
        <v>6.4599999999999991</v>
      </c>
      <c r="K81">
        <f t="shared" si="23"/>
        <v>12.919999999999998</v>
      </c>
      <c r="L81">
        <f t="shared" si="25"/>
        <v>0.81448385596096529</v>
      </c>
      <c r="M81">
        <f t="shared" si="26"/>
        <v>0.82058427046850324</v>
      </c>
      <c r="N81">
        <f t="shared" si="27"/>
        <v>0.81255960128731386</v>
      </c>
      <c r="O81">
        <f t="shared" si="28"/>
        <v>0.9728541751404941</v>
      </c>
      <c r="P81">
        <f t="shared" si="29"/>
        <v>0.78884118181439822</v>
      </c>
      <c r="Q81">
        <f t="shared" si="30"/>
        <v>0.81747867085120507</v>
      </c>
      <c r="R81">
        <f t="shared" si="31"/>
        <v>0.81255960128731397</v>
      </c>
    </row>
    <row r="82" spans="7:18">
      <c r="G82">
        <v>1</v>
      </c>
      <c r="H82">
        <f t="shared" si="21"/>
        <v>0.5</v>
      </c>
      <c r="I82">
        <f t="shared" si="24"/>
        <v>5.5849999999999991</v>
      </c>
      <c r="J82">
        <f t="shared" si="22"/>
        <v>6.5849999999999991</v>
      </c>
      <c r="K82">
        <f t="shared" si="23"/>
        <v>13.169999999999998</v>
      </c>
      <c r="L82">
        <f t="shared" si="25"/>
        <v>0.82058427046850324</v>
      </c>
      <c r="M82">
        <f t="shared" si="26"/>
        <v>0.82656996557982154</v>
      </c>
      <c r="N82">
        <f t="shared" si="27"/>
        <v>0.8187330136038482</v>
      </c>
      <c r="O82">
        <f t="shared" si="28"/>
        <v>0.97886691006697324</v>
      </c>
      <c r="P82">
        <f t="shared" si="29"/>
        <v>0.79544809991325305</v>
      </c>
      <c r="Q82">
        <f t="shared" si="30"/>
        <v>0.82355831270556479</v>
      </c>
      <c r="R82">
        <f t="shared" si="31"/>
        <v>0.8187330136038482</v>
      </c>
    </row>
    <row r="83" spans="7:18">
      <c r="G83">
        <v>1</v>
      </c>
      <c r="H83">
        <f t="shared" si="21"/>
        <v>0.5</v>
      </c>
      <c r="I83">
        <f t="shared" si="24"/>
        <v>5.7099999999999991</v>
      </c>
      <c r="J83">
        <f t="shared" si="22"/>
        <v>6.7099999999999991</v>
      </c>
      <c r="K83">
        <f t="shared" si="23"/>
        <v>13.419999999999998</v>
      </c>
      <c r="L83">
        <f t="shared" si="25"/>
        <v>0.82656996557982154</v>
      </c>
      <c r="M83">
        <f t="shared" si="26"/>
        <v>0.83244517641316496</v>
      </c>
      <c r="N83">
        <f t="shared" si="27"/>
        <v>0.8247876187579527</v>
      </c>
      <c r="O83">
        <f t="shared" si="28"/>
        <v>0.98476816952285795</v>
      </c>
      <c r="P83">
        <f t="shared" si="29"/>
        <v>0.80192066709431697</v>
      </c>
      <c r="Q83">
        <f t="shared" si="30"/>
        <v>0.8295226755791677</v>
      </c>
      <c r="R83">
        <f t="shared" si="31"/>
        <v>0.8247876187579527</v>
      </c>
    </row>
    <row r="84" spans="7:18">
      <c r="G84">
        <v>1</v>
      </c>
      <c r="H84">
        <f t="shared" ref="H84:H98" si="32">G84/2</f>
        <v>0.5</v>
      </c>
      <c r="I84">
        <f t="shared" si="24"/>
        <v>5.8349999999999991</v>
      </c>
      <c r="J84">
        <f t="shared" ref="J84:J98" si="33">I84+2*H84</f>
        <v>6.8349999999999991</v>
      </c>
      <c r="K84">
        <f t="shared" ref="K84:K98" si="34">J84/H84</f>
        <v>13.669999999999998</v>
      </c>
      <c r="L84">
        <f t="shared" si="25"/>
        <v>0.83244517641316496</v>
      </c>
      <c r="M84">
        <f t="shared" si="26"/>
        <v>0.83821390780795813</v>
      </c>
      <c r="N84">
        <f t="shared" si="27"/>
        <v>0.830727952286897</v>
      </c>
      <c r="O84">
        <f t="shared" si="28"/>
        <v>0.99056201186761861</v>
      </c>
      <c r="P84">
        <f t="shared" si="29"/>
        <v>0.80826423865982322</v>
      </c>
      <c r="Q84">
        <f t="shared" si="30"/>
        <v>0.83537609848435257</v>
      </c>
      <c r="R84">
        <f t="shared" si="31"/>
        <v>0.830727952286897</v>
      </c>
    </row>
    <row r="85" spans="7:18">
      <c r="G85">
        <v>1</v>
      </c>
      <c r="H85">
        <f t="shared" si="32"/>
        <v>0.5</v>
      </c>
      <c r="I85">
        <f t="shared" si="24"/>
        <v>5.9599999999999991</v>
      </c>
      <c r="J85">
        <f t="shared" si="33"/>
        <v>6.9599999999999991</v>
      </c>
      <c r="K85">
        <f t="shared" si="34"/>
        <v>13.919999999999998</v>
      </c>
      <c r="L85">
        <f t="shared" si="25"/>
        <v>0.83821390780795813</v>
      </c>
      <c r="M85">
        <f t="shared" si="26"/>
        <v>0.84387995072283939</v>
      </c>
      <c r="N85">
        <f t="shared" si="27"/>
        <v>0.83655829227904388</v>
      </c>
      <c r="O85">
        <f t="shared" si="28"/>
        <v>0.99625227779492898</v>
      </c>
      <c r="P85">
        <f t="shared" si="29"/>
        <v>0.81448385596096529</v>
      </c>
      <c r="Q85">
        <f t="shared" si="30"/>
        <v>0.84112267738984037</v>
      </c>
      <c r="R85">
        <f t="shared" si="31"/>
        <v>0.83655829227904388</v>
      </c>
    </row>
    <row r="86" spans="7:18">
      <c r="G86">
        <v>1</v>
      </c>
      <c r="H86">
        <f t="shared" si="32"/>
        <v>0.5</v>
      </c>
      <c r="I86">
        <f t="shared" si="24"/>
        <v>6.0849999999999991</v>
      </c>
      <c r="J86">
        <f t="shared" si="33"/>
        <v>7.0849999999999991</v>
      </c>
      <c r="K86">
        <f t="shared" si="34"/>
        <v>14.169999999999998</v>
      </c>
      <c r="L86">
        <f t="shared" si="25"/>
        <v>0.84387995072283939</v>
      </c>
      <c r="M86">
        <f t="shared" si="26"/>
        <v>0.84944689719956668</v>
      </c>
      <c r="N86">
        <f t="shared" si="27"/>
        <v>0.84228267867544415</v>
      </c>
      <c r="O86">
        <f t="shared" si="28"/>
        <v>1.00184260562536</v>
      </c>
      <c r="P86">
        <f t="shared" si="29"/>
        <v>0.82058427046850324</v>
      </c>
      <c r="Q86">
        <f t="shared" si="30"/>
        <v>0.84676628321965552</v>
      </c>
      <c r="R86">
        <f t="shared" si="31"/>
        <v>0.84228267867544415</v>
      </c>
    </row>
    <row r="87" spans="7:18">
      <c r="G87">
        <v>1</v>
      </c>
      <c r="H87">
        <f t="shared" si="32"/>
        <v>0.5</v>
      </c>
      <c r="I87">
        <f t="shared" si="24"/>
        <v>6.2099999999999991</v>
      </c>
      <c r="J87">
        <f t="shared" si="33"/>
        <v>7.2099999999999991</v>
      </c>
      <c r="K87">
        <f t="shared" si="34"/>
        <v>14.419999999999998</v>
      </c>
      <c r="L87">
        <f t="shared" si="25"/>
        <v>0.84944689719956668</v>
      </c>
      <c r="M87">
        <f t="shared" si="26"/>
        <v>0.85491815404072546</v>
      </c>
      <c r="N87">
        <f t="shared" si="27"/>
        <v>0.84790493078077744</v>
      </c>
      <c r="O87">
        <f t="shared" si="28"/>
        <v>1.0073364452791895</v>
      </c>
      <c r="P87">
        <f t="shared" si="29"/>
        <v>0.82656996557982154</v>
      </c>
      <c r="Q87">
        <f t="shared" si="30"/>
        <v>0.8523105782009105</v>
      </c>
      <c r="R87">
        <f t="shared" si="31"/>
        <v>0.84790493078077744</v>
      </c>
    </row>
    <row r="88" spans="7:18">
      <c r="G88">
        <v>1</v>
      </c>
      <c r="H88">
        <f t="shared" si="32"/>
        <v>0.5</v>
      </c>
      <c r="I88">
        <f t="shared" si="24"/>
        <v>6.3349999999999991</v>
      </c>
      <c r="J88">
        <f t="shared" si="33"/>
        <v>7.3349999999999991</v>
      </c>
      <c r="K88">
        <f t="shared" si="34"/>
        <v>14.669999999999998</v>
      </c>
      <c r="L88">
        <f t="shared" si="25"/>
        <v>0.85491815404072546</v>
      </c>
      <c r="M88">
        <f t="shared" si="26"/>
        <v>0.86029695533166162</v>
      </c>
      <c r="N88">
        <f t="shared" si="27"/>
        <v>0.85342866318084931</v>
      </c>
      <c r="O88">
        <f t="shared" si="28"/>
        <v>1.0127370710637087</v>
      </c>
      <c r="P88">
        <f t="shared" si="29"/>
        <v>0.83244517641316496</v>
      </c>
      <c r="Q88">
        <f t="shared" si="30"/>
        <v>0.85775903074045712</v>
      </c>
      <c r="R88">
        <f t="shared" si="31"/>
        <v>0.85342866318084931</v>
      </c>
    </row>
    <row r="89" spans="7:18">
      <c r="G89">
        <v>1</v>
      </c>
      <c r="H89">
        <f t="shared" si="32"/>
        <v>0.5</v>
      </c>
      <c r="I89">
        <f t="shared" si="24"/>
        <v>6.4599999999999991</v>
      </c>
      <c r="J89">
        <f t="shared" si="33"/>
        <v>7.4599999999999991</v>
      </c>
      <c r="K89">
        <f t="shared" si="34"/>
        <v>14.919999999999998</v>
      </c>
      <c r="L89">
        <f t="shared" si="25"/>
        <v>0.86029695533166162</v>
      </c>
      <c r="M89">
        <f t="shared" si="26"/>
        <v>0.86558637392189119</v>
      </c>
      <c r="N89">
        <f t="shared" si="27"/>
        <v>0.8588573002388018</v>
      </c>
      <c r="O89">
        <f t="shared" si="28"/>
        <v>1.0180475933937114</v>
      </c>
      <c r="P89">
        <f t="shared" si="29"/>
        <v>0.83821390780795813</v>
      </c>
      <c r="Q89">
        <f t="shared" si="30"/>
        <v>0.86311492898775122</v>
      </c>
      <c r="R89">
        <f t="shared" si="31"/>
        <v>0.8588573002388018</v>
      </c>
    </row>
    <row r="90" spans="7:18">
      <c r="G90">
        <v>1</v>
      </c>
      <c r="H90">
        <f t="shared" si="32"/>
        <v>0.5</v>
      </c>
      <c r="I90">
        <f t="shared" si="24"/>
        <v>6.5849999999999991</v>
      </c>
      <c r="J90">
        <f t="shared" si="33"/>
        <v>7.5849999999999991</v>
      </c>
      <c r="K90">
        <f t="shared" si="34"/>
        <v>15.169999999999998</v>
      </c>
      <c r="L90">
        <f t="shared" si="25"/>
        <v>0.86558637392189119</v>
      </c>
      <c r="M90">
        <f t="shared" si="26"/>
        <v>0.87078933196804797</v>
      </c>
      <c r="N90">
        <f t="shared" si="27"/>
        <v>0.8641940893207376</v>
      </c>
      <c r="O90">
        <f t="shared" si="28"/>
        <v>1.0232709695502229</v>
      </c>
      <c r="P90">
        <f t="shared" si="29"/>
        <v>0.84387995072283939</v>
      </c>
      <c r="Q90">
        <f t="shared" si="30"/>
        <v>0.86838139322184205</v>
      </c>
      <c r="R90">
        <f t="shared" si="31"/>
        <v>0.86419408932073771</v>
      </c>
    </row>
    <row r="91" spans="7:18">
      <c r="G91">
        <v>1</v>
      </c>
      <c r="H91">
        <f t="shared" si="32"/>
        <v>0.5</v>
      </c>
      <c r="I91">
        <f t="shared" si="24"/>
        <v>6.7099999999999991</v>
      </c>
      <c r="J91">
        <f t="shared" si="33"/>
        <v>7.7099999999999991</v>
      </c>
      <c r="K91">
        <f t="shared" si="34"/>
        <v>15.419999999999998</v>
      </c>
      <c r="L91">
        <f t="shared" si="25"/>
        <v>0.87078933196804797</v>
      </c>
      <c r="M91">
        <f t="shared" si="26"/>
        <v>0.87590861062894287</v>
      </c>
      <c r="N91">
        <f t="shared" si="27"/>
        <v>0.86944211288302164</v>
      </c>
      <c r="O91">
        <f t="shared" si="28"/>
        <v>1.0284100135706404</v>
      </c>
      <c r="P91">
        <f t="shared" si="29"/>
        <v>0.84944689719956668</v>
      </c>
      <c r="Q91">
        <f t="shared" si="30"/>
        <v>0.87356138718367859</v>
      </c>
      <c r="R91">
        <f t="shared" si="31"/>
        <v>0.86944211288302164</v>
      </c>
    </row>
    <row r="92" spans="7:18">
      <c r="G92">
        <v>1</v>
      </c>
      <c r="H92">
        <f t="shared" si="32"/>
        <v>0.5</v>
      </c>
      <c r="I92">
        <f t="shared" si="24"/>
        <v>6.8349999999999991</v>
      </c>
      <c r="J92">
        <f t="shared" si="33"/>
        <v>7.8349999999999991</v>
      </c>
      <c r="K92">
        <f t="shared" si="34"/>
        <v>15.669999999999998</v>
      </c>
      <c r="L92">
        <f t="shared" si="25"/>
        <v>0.87590861062894287</v>
      </c>
      <c r="M92">
        <f t="shared" si="26"/>
        <v>0.88094685899326242</v>
      </c>
      <c r="N92">
        <f t="shared" si="27"/>
        <v>0.87460429953763086</v>
      </c>
      <c r="O92">
        <f t="shared" si="28"/>
        <v>1.0334674053531028</v>
      </c>
      <c r="P92">
        <f t="shared" si="29"/>
        <v>0.85491815404072546</v>
      </c>
      <c r="Q92">
        <f t="shared" si="30"/>
        <v>0.87865772846049395</v>
      </c>
      <c r="R92">
        <f t="shared" si="31"/>
        <v>0.87460429953763086</v>
      </c>
    </row>
    <row r="93" spans="7:18">
      <c r="G93">
        <v>1</v>
      </c>
      <c r="H93">
        <f t="shared" si="32"/>
        <v>0.5</v>
      </c>
      <c r="I93">
        <f t="shared" si="24"/>
        <v>6.9599999999999991</v>
      </c>
      <c r="J93">
        <f t="shared" si="33"/>
        <v>7.9599999999999991</v>
      </c>
      <c r="K93">
        <f t="shared" si="34"/>
        <v>15.919999999999998</v>
      </c>
      <c r="L93">
        <f t="shared" si="25"/>
        <v>0.88094685899326242</v>
      </c>
      <c r="M93">
        <f t="shared" si="26"/>
        <v>0.88590660231166318</v>
      </c>
      <c r="N93">
        <f t="shared" si="27"/>
        <v>0.87968343419819861</v>
      </c>
      <c r="O93">
        <f t="shared" si="28"/>
        <v>1.0384456990488304</v>
      </c>
      <c r="P93">
        <f t="shared" si="29"/>
        <v>0.86029695533166162</v>
      </c>
      <c r="Q93">
        <f t="shared" si="30"/>
        <v>0.88367309801654692</v>
      </c>
      <c r="R93">
        <f t="shared" si="31"/>
        <v>0.87968343419819872</v>
      </c>
    </row>
    <row r="94" spans="7:18">
      <c r="G94">
        <v>1</v>
      </c>
      <c r="H94">
        <f t="shared" si="32"/>
        <v>0.5</v>
      </c>
      <c r="I94">
        <f t="shared" si="24"/>
        <v>7.0849999999999991</v>
      </c>
      <c r="J94">
        <f t="shared" si="33"/>
        <v>8.0849999999999991</v>
      </c>
      <c r="K94">
        <f t="shared" si="34"/>
        <v>16.169999999999998</v>
      </c>
      <c r="L94">
        <f t="shared" si="25"/>
        <v>0.88590660231166318</v>
      </c>
      <c r="M94">
        <f t="shared" si="26"/>
        <v>0.89079024959729558</v>
      </c>
      <c r="N94">
        <f t="shared" si="27"/>
        <v>0.88468216739749206</v>
      </c>
      <c r="O94">
        <f t="shared" si="28"/>
        <v>1.0433473308082362</v>
      </c>
      <c r="P94">
        <f t="shared" si="29"/>
        <v>0.86558637392189119</v>
      </c>
      <c r="Q94">
        <f t="shared" si="30"/>
        <v>0.88861004895366325</v>
      </c>
      <c r="R94">
        <f t="shared" si="31"/>
        <v>0.88468216739749206</v>
      </c>
    </row>
    <row r="95" spans="7:18">
      <c r="G95">
        <v>1</v>
      </c>
      <c r="H95">
        <f t="shared" si="32"/>
        <v>0.5</v>
      </c>
      <c r="I95">
        <f t="shared" si="24"/>
        <v>7.2099999999999991</v>
      </c>
      <c r="J95">
        <f t="shared" si="33"/>
        <v>8.2099999999999991</v>
      </c>
      <c r="K95">
        <f t="shared" si="34"/>
        <v>16.419999999999998</v>
      </c>
      <c r="L95">
        <f t="shared" si="25"/>
        <v>0.89079024959729558</v>
      </c>
      <c r="M95">
        <f t="shared" si="26"/>
        <v>0.89560010065203177</v>
      </c>
      <c r="N95">
        <f t="shared" si="27"/>
        <v>0.8896030238567223</v>
      </c>
      <c r="O95">
        <f t="shared" si="28"/>
        <v>1.0481746259396101</v>
      </c>
      <c r="P95">
        <f t="shared" si="29"/>
        <v>0.87078933196804797</v>
      </c>
      <c r="Q95">
        <f t="shared" si="30"/>
        <v>0.89347101457559464</v>
      </c>
      <c r="R95">
        <f t="shared" si="31"/>
        <v>0.8896030238567223</v>
      </c>
    </row>
    <row r="96" spans="7:18">
      <c r="G96">
        <v>1</v>
      </c>
      <c r="H96">
        <f t="shared" si="32"/>
        <v>0.5</v>
      </c>
      <c r="I96">
        <f t="shared" si="24"/>
        <v>7.3349999999999991</v>
      </c>
      <c r="J96">
        <f t="shared" si="33"/>
        <v>8.3349999999999991</v>
      </c>
      <c r="K96">
        <f t="shared" si="34"/>
        <v>16.669999999999998</v>
      </c>
      <c r="L96">
        <f t="shared" si="25"/>
        <v>0.89560010065203177</v>
      </c>
      <c r="M96">
        <f t="shared" si="26"/>
        <v>0.90033835256969064</v>
      </c>
      <c r="N96">
        <f t="shared" si="27"/>
        <v>0.89444841037808098</v>
      </c>
      <c r="O96">
        <f t="shared" si="28"/>
        <v>1.0529298055330412</v>
      </c>
      <c r="P96">
        <f t="shared" si="29"/>
        <v>0.87590861062894287</v>
      </c>
      <c r="Q96">
        <f t="shared" si="30"/>
        <v>0.89825831582199245</v>
      </c>
      <c r="R96">
        <f t="shared" si="31"/>
        <v>0.89444841037808098</v>
      </c>
    </row>
    <row r="97" spans="7:18">
      <c r="G97">
        <v>1</v>
      </c>
      <c r="H97">
        <f t="shared" si="32"/>
        <v>0.5</v>
      </c>
      <c r="I97">
        <f t="shared" si="24"/>
        <v>7.4599999999999991</v>
      </c>
      <c r="J97">
        <f t="shared" si="33"/>
        <v>8.4599999999999991</v>
      </c>
      <c r="K97">
        <f t="shared" si="34"/>
        <v>16.919999999999998</v>
      </c>
      <c r="L97">
        <f t="shared" si="25"/>
        <v>0.90033835256969064</v>
      </c>
      <c r="M97">
        <f t="shared" si="26"/>
        <v>0.90500710576229404</v>
      </c>
      <c r="N97">
        <f t="shared" si="27"/>
        <v>0.89922062312402362</v>
      </c>
      <c r="O97">
        <f t="shared" si="28"/>
        <v>1.0576149925968075</v>
      </c>
      <c r="P97">
        <f t="shared" si="29"/>
        <v>0.88094685899326242</v>
      </c>
      <c r="Q97">
        <f t="shared" si="30"/>
        <v>0.90297416813060727</v>
      </c>
      <c r="R97">
        <f t="shared" si="31"/>
        <v>0.89922062312402362</v>
      </c>
    </row>
    <row r="98" spans="7:18">
      <c r="G98">
        <v>1</v>
      </c>
      <c r="H98">
        <f t="shared" si="32"/>
        <v>0.5</v>
      </c>
      <c r="I98">
        <f t="shared" si="24"/>
        <v>7.5849999999999991</v>
      </c>
      <c r="J98">
        <f t="shared" si="33"/>
        <v>8.5849999999999991</v>
      </c>
      <c r="K98">
        <f t="shared" si="34"/>
        <v>17.169999999999998</v>
      </c>
      <c r="L98">
        <f t="shared" si="25"/>
        <v>0.90500710576229404</v>
      </c>
      <c r="M98">
        <f t="shared" si="26"/>
        <v>0.90960836955072788</v>
      </c>
      <c r="N98">
        <f t="shared" si="27"/>
        <v>0.90392185433994143</v>
      </c>
      <c r="O98">
        <f t="shared" si="28"/>
        <v>1.0622322177486707</v>
      </c>
      <c r="P98">
        <f t="shared" si="29"/>
        <v>0.88590660231166318</v>
      </c>
      <c r="Q98">
        <f t="shared" si="30"/>
        <v>0.90762068778002403</v>
      </c>
      <c r="R98">
        <f t="shared" si="31"/>
        <v>0.90392185433994143</v>
      </c>
    </row>
    <row r="99" spans="7:18">
      <c r="G99">
        <v>1</v>
      </c>
      <c r="H99">
        <f t="shared" ref="H99:H101" si="35">G99/2</f>
        <v>0.5</v>
      </c>
      <c r="I99">
        <f t="shared" si="24"/>
        <v>7.7099999999999991</v>
      </c>
      <c r="J99">
        <f t="shared" ref="J99:J104" si="36">I99+2*H99</f>
        <v>8.7099999999999991</v>
      </c>
      <c r="K99">
        <f t="shared" ref="K99:K101" si="37">J99/H99</f>
        <v>17.419999999999998</v>
      </c>
      <c r="L99">
        <f t="shared" si="25"/>
        <v>0.90960836955072788</v>
      </c>
      <c r="M99">
        <f t="shared" si="26"/>
        <v>0.91414406735705112</v>
      </c>
      <c r="N99">
        <f t="shared" si="27"/>
        <v>0.90855419857080977</v>
      </c>
      <c r="O99">
        <f t="shared" si="28"/>
        <v>1.0667834245002599</v>
      </c>
      <c r="P99">
        <f t="shared" si="29"/>
        <v>0.89079024959729558</v>
      </c>
      <c r="Q99">
        <f t="shared" si="30"/>
        <v>0.91219989775970911</v>
      </c>
      <c r="R99">
        <f t="shared" si="31"/>
        <v>0.90855419857080977</v>
      </c>
    </row>
    <row r="100" spans="7:18">
      <c r="G100">
        <v>1</v>
      </c>
      <c r="H100">
        <f t="shared" si="35"/>
        <v>0.5</v>
      </c>
      <c r="I100">
        <f t="shared" si="24"/>
        <v>7.8349999999999991</v>
      </c>
      <c r="J100">
        <f t="shared" si="36"/>
        <v>8.8349999999999991</v>
      </c>
      <c r="K100">
        <f t="shared" si="37"/>
        <v>17.669999999999998</v>
      </c>
      <c r="L100">
        <f t="shared" si="25"/>
        <v>0.91414406735705112</v>
      </c>
      <c r="M100">
        <f t="shared" si="26"/>
        <v>0.91861604153203724</v>
      </c>
      <c r="N100">
        <f t="shared" si="27"/>
        <v>0.91311965841710174</v>
      </c>
      <c r="O100">
        <f t="shared" si="28"/>
        <v>1.0712704741689714</v>
      </c>
      <c r="P100">
        <f t="shared" si="29"/>
        <v>0.89560010065203177</v>
      </c>
      <c r="Q100">
        <f t="shared" si="30"/>
        <v>0.91671373320928073</v>
      </c>
      <c r="R100">
        <f t="shared" si="31"/>
        <v>0.91311965841710174</v>
      </c>
    </row>
    <row r="101" spans="7:18">
      <c r="G101">
        <v>1</v>
      </c>
      <c r="H101">
        <f t="shared" si="35"/>
        <v>0.5</v>
      </c>
      <c r="I101">
        <f t="shared" si="24"/>
        <v>7.9599999999999991</v>
      </c>
      <c r="J101">
        <f t="shared" si="36"/>
        <v>8.9599999999999991</v>
      </c>
      <c r="K101">
        <f t="shared" si="37"/>
        <v>17.919999999999998</v>
      </c>
      <c r="L101">
        <f t="shared" si="25"/>
        <v>0.91861604153203724</v>
      </c>
      <c r="M101">
        <f t="shared" si="26"/>
        <v>0.9230260578482723</v>
      </c>
      <c r="N101">
        <f t="shared" si="27"/>
        <v>0.91762014987056006</v>
      </c>
      <c r="O101">
        <f t="shared" si="28"/>
        <v>1.0756951504484464</v>
      </c>
      <c r="P101">
        <f t="shared" si="29"/>
        <v>0.90033835256969064</v>
      </c>
      <c r="Q101">
        <f t="shared" si="30"/>
        <v>0.92116404646461325</v>
      </c>
      <c r="R101">
        <f t="shared" si="31"/>
        <v>0.91762014987056006</v>
      </c>
    </row>
    <row r="102" spans="7:18">
      <c r="G102">
        <v>1</v>
      </c>
      <c r="H102">
        <f t="shared" ref="H102" si="38">G102/2</f>
        <v>0.5</v>
      </c>
      <c r="I102">
        <v>12</v>
      </c>
      <c r="J102">
        <f t="shared" ref="J102:J103" si="39">I102+2*H102</f>
        <v>13</v>
      </c>
      <c r="K102">
        <f t="shared" ref="K102:K103" si="40">J102/H102</f>
        <v>26</v>
      </c>
      <c r="L102">
        <f t="shared" si="25"/>
        <v>1.0370843381934205</v>
      </c>
      <c r="M102">
        <f t="shared" ref="M102:M103" si="41">LN($B$2*K102+$C$2)/PI()</f>
        <v>1.0401303890572127</v>
      </c>
      <c r="N102">
        <f t="shared" ref="N102:N103" si="42">LN((J102+SQRT((J102-2*H102)*(J102+2*H102)))/(2*H102))/PI()</f>
        <v>1.0366124172969491</v>
      </c>
      <c r="O102">
        <f t="shared" ref="O102:O103" si="43">LN(1.6208*K102+0.3083)/PI()</f>
        <v>1.1931227642883975</v>
      </c>
      <c r="P102">
        <f t="shared" ref="P102:P103" si="44">LN(K102-1)/PI()</f>
        <v>1.0245999974535522</v>
      </c>
      <c r="Q102">
        <f t="shared" ref="Q102:Q103" si="45">LN((J102+SQRT((J102-$A$2*H102)*(J102+$A$2*H102)))/(2*H102)+$E$2)/PI()</f>
        <v>1.0390551905493941</v>
      </c>
      <c r="R102">
        <f t="shared" ref="R102:R103" si="46">1/PI()*LN(0.5*K102+SQRT((0.5*K102)^2-1))</f>
        <v>1.0366124172969493</v>
      </c>
    </row>
    <row r="103" spans="7:18">
      <c r="G103">
        <v>1</v>
      </c>
      <c r="H103">
        <f t="shared" ref="H103" si="47">G103/2</f>
        <v>0.5</v>
      </c>
      <c r="I103">
        <v>17</v>
      </c>
      <c r="J103">
        <f t="shared" si="39"/>
        <v>18</v>
      </c>
      <c r="K103">
        <f t="shared" si="40"/>
        <v>36</v>
      </c>
      <c r="L103">
        <f t="shared" si="25"/>
        <v>1.1406695054374227</v>
      </c>
      <c r="M103">
        <f t="shared" si="41"/>
        <v>1.1428723508116205</v>
      </c>
      <c r="N103">
        <f t="shared" si="42"/>
        <v>1.1404236111986898</v>
      </c>
      <c r="O103">
        <f t="shared" si="43"/>
        <v>1.2960651089626647</v>
      </c>
      <c r="P103">
        <f t="shared" si="44"/>
        <v>1.1317024367964561</v>
      </c>
      <c r="Q103">
        <f t="shared" si="45"/>
        <v>1.1421884644371618</v>
      </c>
      <c r="R103">
        <f t="shared" si="46"/>
        <v>1.1404236111986898</v>
      </c>
    </row>
    <row r="104" spans="7:18">
      <c r="G104">
        <v>1</v>
      </c>
      <c r="H104">
        <f t="shared" ref="H104" si="48">G104/2</f>
        <v>0.5</v>
      </c>
      <c r="I104">
        <v>20</v>
      </c>
      <c r="J104">
        <f t="shared" si="36"/>
        <v>21</v>
      </c>
      <c r="K104">
        <f t="shared" ref="K104" si="49">J104/H104</f>
        <v>42</v>
      </c>
      <c r="L104">
        <f t="shared" si="25"/>
        <v>1.1897371907883914</v>
      </c>
      <c r="M104">
        <f t="shared" si="26"/>
        <v>1.1916262757762344</v>
      </c>
      <c r="N104">
        <f t="shared" si="27"/>
        <v>1.1895565893715285</v>
      </c>
      <c r="O104">
        <f t="shared" si="28"/>
        <v>1.3448937006201471</v>
      </c>
      <c r="P104">
        <f t="shared" si="29"/>
        <v>1.1820667018879527</v>
      </c>
      <c r="Q104">
        <f t="shared" ref="Q104" si="50">LN((J104+SQRT((J104-$A$2*H104)*(J104+$A$2*H104)))/(2*H104)+$E$2)/PI()</f>
        <v>1.1910696093675195</v>
      </c>
      <c r="R104">
        <f t="shared" ref="R104" si="51">1/PI()*LN(0.5*K104+SQRT((0.5*K104)^2-1))</f>
        <v>1.1895565893715285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BF93-D1BC-4366-BDD5-9861547E446C}">
  <dimension ref="B2:U49"/>
  <sheetViews>
    <sheetView workbookViewId="0">
      <selection activeCell="J7" sqref="J7"/>
    </sheetView>
  </sheetViews>
  <sheetFormatPr defaultRowHeight="18.75"/>
  <cols>
    <col min="1" max="1" width="1.875" customWidth="1"/>
    <col min="2" max="2" width="11.5" bestFit="1" customWidth="1"/>
    <col min="3" max="3" width="10.25" customWidth="1"/>
    <col min="4" max="4" width="8" customWidth="1"/>
    <col min="5" max="5" width="9" bestFit="1" customWidth="1"/>
    <col min="6" max="6" width="6" customWidth="1"/>
    <col min="7" max="7" width="5" bestFit="1" customWidth="1"/>
    <col min="8" max="8" width="5.875" customWidth="1"/>
    <col min="9" max="9" width="10.75" customWidth="1"/>
    <col min="10" max="10" width="11" customWidth="1"/>
    <col min="11" max="11" width="10.25" customWidth="1"/>
    <col min="12" max="12" width="13.375" bestFit="1" customWidth="1"/>
    <col min="13" max="13" width="9.75" style="26" customWidth="1"/>
    <col min="14" max="14" width="9.5" customWidth="1"/>
    <col min="15" max="15" width="9.25" customWidth="1"/>
    <col min="16" max="16" width="9" style="26"/>
    <col min="17" max="17" width="9.75" style="26" bestFit="1" customWidth="1"/>
    <col min="18" max="18" width="9" style="26"/>
    <col min="19" max="19" width="9.5" style="26" customWidth="1"/>
    <col min="20" max="20" width="12.125" style="26" customWidth="1"/>
    <col min="21" max="21" width="10.875" style="38" customWidth="1"/>
  </cols>
  <sheetData>
    <row r="2" spans="2:21">
      <c r="D2" s="44" t="s">
        <v>72</v>
      </c>
      <c r="E2" s="44" t="s">
        <v>73</v>
      </c>
      <c r="I2" s="46" t="s">
        <v>94</v>
      </c>
      <c r="J2" s="46" t="s">
        <v>91</v>
      </c>
      <c r="K2" s="46" t="s">
        <v>92</v>
      </c>
    </row>
    <row r="3" spans="2:21">
      <c r="D3" s="33" t="s">
        <v>88</v>
      </c>
      <c r="E3" s="1" t="s">
        <v>89</v>
      </c>
      <c r="F3" s="1"/>
      <c r="I3" s="1" t="s">
        <v>93</v>
      </c>
      <c r="J3" s="1">
        <v>1.00000037</v>
      </c>
      <c r="K3" s="1">
        <v>1.000586</v>
      </c>
    </row>
    <row r="4" spans="2:21">
      <c r="I4" s="1" t="s">
        <v>95</v>
      </c>
      <c r="J4" s="1">
        <v>1</v>
      </c>
      <c r="K4" s="1">
        <v>2.6</v>
      </c>
    </row>
    <row r="5" spans="2:21">
      <c r="I5" s="1" t="s">
        <v>96</v>
      </c>
      <c r="J5" s="1">
        <v>1</v>
      </c>
      <c r="K5" s="1">
        <v>2.9</v>
      </c>
    </row>
    <row r="6" spans="2:21">
      <c r="B6" s="16"/>
      <c r="D6" s="22" t="s">
        <v>26</v>
      </c>
      <c r="E6" s="23">
        <v>1.2566370621199999E-6</v>
      </c>
      <c r="I6" s="20"/>
    </row>
    <row r="7" spans="2:21">
      <c r="D7" s="24" t="s">
        <v>27</v>
      </c>
      <c r="E7" s="25">
        <v>8.8541878128000006E-12</v>
      </c>
    </row>
    <row r="8" spans="2:21">
      <c r="D8" s="41"/>
      <c r="E8" s="42"/>
    </row>
    <row r="9" spans="2:21">
      <c r="C9" s="1" t="s">
        <v>66</v>
      </c>
      <c r="D9" s="1">
        <v>2.6</v>
      </c>
      <c r="E9" s="1">
        <v>0.8</v>
      </c>
      <c r="F9" s="1">
        <f>E9/2</f>
        <v>0.4</v>
      </c>
      <c r="G9" s="1">
        <f>D9-2*E9</f>
        <v>1</v>
      </c>
      <c r="H9" s="1">
        <f>G9+E9</f>
        <v>1.8</v>
      </c>
      <c r="I9" s="1">
        <f>H9/F9</f>
        <v>4.5</v>
      </c>
      <c r="J9" s="1">
        <v>4.2</v>
      </c>
      <c r="K9" s="1">
        <f>0.000002947</f>
        <v>2.9469999999999999E-6</v>
      </c>
      <c r="L9" s="1">
        <f>K9/J9</f>
        <v>7.0166666666666658E-7</v>
      </c>
      <c r="M9" s="39">
        <f>L9/($E$6*$J$3)</f>
        <v>0.55836838511380127</v>
      </c>
      <c r="N9" s="1">
        <f>0.00000000018242</f>
        <v>1.8242E-10</v>
      </c>
      <c r="O9" s="1">
        <f>N9/J9</f>
        <v>4.3433333333333331E-11</v>
      </c>
      <c r="P9" s="40">
        <f>$K$4*$E$7/O9</f>
        <v>0.53002812693660784</v>
      </c>
      <c r="Q9" s="33">
        <f>SQRT(K9/N9)</f>
        <v>127.10242665303363</v>
      </c>
      <c r="R9" s="43">
        <f>Q9/(120*PI())</f>
        <v>0.33714965801342284</v>
      </c>
      <c r="S9" s="27"/>
      <c r="T9" s="27"/>
    </row>
    <row r="10" spans="2:21">
      <c r="C10" s="1" t="s">
        <v>67</v>
      </c>
      <c r="D10" s="1">
        <v>3.6</v>
      </c>
      <c r="E10" s="1">
        <v>1.25</v>
      </c>
      <c r="F10" s="1">
        <f>E10/2</f>
        <v>0.625</v>
      </c>
      <c r="G10" s="1">
        <f>D10-2*E10</f>
        <v>1.1000000000000001</v>
      </c>
      <c r="H10" s="1">
        <f>G10+E10</f>
        <v>2.35</v>
      </c>
      <c r="I10" s="1">
        <f>H10/F10</f>
        <v>3.7600000000000002</v>
      </c>
      <c r="J10" s="1">
        <v>5.0999999999999996</v>
      </c>
      <c r="K10" s="17">
        <v>3.5260000000000002E-6</v>
      </c>
      <c r="L10" s="1">
        <f>K10/J10</f>
        <v>6.9137254901960798E-7</v>
      </c>
      <c r="M10" s="39">
        <f>L10/($E$6*$J$3)</f>
        <v>0.55017658960773064</v>
      </c>
      <c r="N10" s="17">
        <v>2.459E-10</v>
      </c>
      <c r="O10" s="1">
        <f>N10/J10</f>
        <v>4.8215686274509806E-11</v>
      </c>
      <c r="P10" s="40">
        <f>$K$5*$E$7/O10</f>
        <v>0.53254753050553882</v>
      </c>
      <c r="Q10" s="33">
        <f>SQRT(K10/N10)</f>
        <v>119.74624111462431</v>
      </c>
      <c r="R10" s="43">
        <f>Q10/(120*PI())</f>
        <v>0.31763676983444022</v>
      </c>
      <c r="S10" s="27"/>
      <c r="T10" s="27"/>
    </row>
    <row r="11" spans="2:21" s="32" customFormat="1" ht="56.25">
      <c r="B11" s="69" t="s">
        <v>104</v>
      </c>
      <c r="C11" s="88" t="s">
        <v>69</v>
      </c>
      <c r="D11" s="88" t="s">
        <v>64</v>
      </c>
      <c r="E11" s="88" t="s">
        <v>65</v>
      </c>
      <c r="F11" s="29" t="s">
        <v>1</v>
      </c>
      <c r="G11" s="29" t="s">
        <v>59</v>
      </c>
      <c r="H11" s="29" t="s">
        <v>25</v>
      </c>
      <c r="I11" s="29" t="s">
        <v>28</v>
      </c>
      <c r="J11" s="88" t="s">
        <v>62</v>
      </c>
      <c r="K11" s="88" t="s">
        <v>98</v>
      </c>
      <c r="L11" s="28" t="s">
        <v>70</v>
      </c>
      <c r="M11" s="31" t="s">
        <v>105</v>
      </c>
      <c r="N11" s="88" t="s">
        <v>99</v>
      </c>
      <c r="O11" s="28" t="s">
        <v>71</v>
      </c>
      <c r="P11" s="31" t="s">
        <v>106</v>
      </c>
      <c r="Q11" s="31" t="s">
        <v>63</v>
      </c>
      <c r="R11" s="31" t="s">
        <v>129</v>
      </c>
      <c r="S11" s="30" t="s">
        <v>84</v>
      </c>
      <c r="T11" s="30" t="s">
        <v>83</v>
      </c>
      <c r="U11" s="70" t="s">
        <v>107</v>
      </c>
    </row>
    <row r="12" spans="2:21">
      <c r="B12" s="1"/>
      <c r="C12" s="1" t="s">
        <v>68</v>
      </c>
      <c r="D12" s="1">
        <v>10.050000000000001</v>
      </c>
      <c r="E12" s="1">
        <v>5</v>
      </c>
      <c r="F12" s="1">
        <f t="shared" ref="F12:F17" si="0">E12/2</f>
        <v>2.5</v>
      </c>
      <c r="G12" s="1">
        <f t="shared" ref="G12" si="1">D12-2*E12</f>
        <v>5.0000000000000711E-2</v>
      </c>
      <c r="H12" s="1">
        <f t="shared" ref="H12" si="2">G12+E12</f>
        <v>5.0500000000000007</v>
      </c>
      <c r="I12" s="1">
        <f t="shared" ref="I12" si="3">H12/F12</f>
        <v>2.0200000000000005</v>
      </c>
      <c r="J12" s="1">
        <v>0.995</v>
      </c>
      <c r="K12" s="17">
        <v>1.663E-7</v>
      </c>
      <c r="L12" s="1">
        <f t="shared" ref="L12:L34" si="4">K12/J12</f>
        <v>1.671356783919598E-7</v>
      </c>
      <c r="M12" s="54">
        <f>L12/($J$3*E$6)</f>
        <v>0.13300229763223506</v>
      </c>
      <c r="N12" s="17">
        <v>1.526E-10</v>
      </c>
      <c r="O12" s="1">
        <f t="shared" ref="O12:O34" si="5">N12/J12</f>
        <v>1.5336683417085426E-10</v>
      </c>
      <c r="P12" s="58">
        <f t="shared" ref="P12:P34" si="6">$K$3*$E$7/O12</f>
        <v>5.776592060959377E-2</v>
      </c>
      <c r="Q12" s="33">
        <f>SQRT(K12/N12)</f>
        <v>33.011773585825139</v>
      </c>
      <c r="R12" s="62">
        <f>Q12/(120*PI())</f>
        <v>8.7566449106908903E-2</v>
      </c>
      <c r="S12" s="33">
        <f t="shared" ref="S12:S34" si="7">EXP(M12*PI())</f>
        <v>1.5186762103551275</v>
      </c>
      <c r="T12" s="33">
        <f>EXP(P12*PI())</f>
        <v>1.1989869498787393</v>
      </c>
      <c r="U12" s="45">
        <f t="shared" ref="U12:U34" si="8">L12*O12/($E$6*$E$7)</f>
        <v>2.3037854294359366</v>
      </c>
    </row>
    <row r="13" spans="2:21">
      <c r="B13" s="1"/>
      <c r="C13" s="1" t="s">
        <v>68</v>
      </c>
      <c r="D13" s="1">
        <v>10.130000000000001</v>
      </c>
      <c r="E13" s="1">
        <v>5</v>
      </c>
      <c r="F13" s="1">
        <f t="shared" si="0"/>
        <v>2.5</v>
      </c>
      <c r="G13" s="1">
        <f t="shared" ref="G13:G18" si="9">D13-2*E13</f>
        <v>0.13000000000000078</v>
      </c>
      <c r="H13" s="1">
        <f t="shared" ref="H13:H18" si="10">G13+E13</f>
        <v>5.1300000000000008</v>
      </c>
      <c r="I13" s="1">
        <f t="shared" ref="I13:I18" si="11">H13/F13</f>
        <v>2.0520000000000005</v>
      </c>
      <c r="J13" s="1">
        <v>0.995</v>
      </c>
      <c r="K13" s="1">
        <f>0.000000148</f>
        <v>1.48E-7</v>
      </c>
      <c r="L13" s="1">
        <f t="shared" si="4"/>
        <v>1.4874371859296481E-7</v>
      </c>
      <c r="M13" s="54">
        <f t="shared" ref="M13:M34" si="12">L13/($J$3*E$6)</f>
        <v>0.11836644647968</v>
      </c>
      <c r="N13" s="1">
        <f>0.0000000001196</f>
        <v>1.1960000000000001E-10</v>
      </c>
      <c r="O13" s="1">
        <f t="shared" si="5"/>
        <v>1.2020100502512562E-10</v>
      </c>
      <c r="P13" s="58">
        <f t="shared" si="6"/>
        <v>7.3704677968428167E-2</v>
      </c>
      <c r="Q13" s="33">
        <f t="shared" ref="Q13:Q34" si="13">SQRT(K13/N13)</f>
        <v>35.177523988762097</v>
      </c>
      <c r="R13" s="62">
        <f t="shared" ref="R13:R34" si="14">Q13/(120*PI())</f>
        <v>9.3311280475753586E-2</v>
      </c>
      <c r="S13" s="33">
        <f t="shared" si="7"/>
        <v>1.4504286866336804</v>
      </c>
      <c r="T13" s="33">
        <f t="shared" ref="T13:T34" si="15">EXP(P13*PI())</f>
        <v>1.2605524469603475</v>
      </c>
      <c r="U13" s="45">
        <f t="shared" si="8"/>
        <v>1.6068973680245802</v>
      </c>
    </row>
    <row r="14" spans="2:21">
      <c r="B14" s="1"/>
      <c r="C14" s="1" t="s">
        <v>68</v>
      </c>
      <c r="D14" s="1">
        <v>10.14</v>
      </c>
      <c r="E14" s="1">
        <v>5</v>
      </c>
      <c r="F14" s="1">
        <f t="shared" si="0"/>
        <v>2.5</v>
      </c>
      <c r="G14" s="1">
        <f t="shared" si="9"/>
        <v>0.14000000000000057</v>
      </c>
      <c r="H14" s="1">
        <f t="shared" si="10"/>
        <v>5.1400000000000006</v>
      </c>
      <c r="I14" s="1">
        <f t="shared" si="11"/>
        <v>2.056</v>
      </c>
      <c r="J14" s="1">
        <v>0.995</v>
      </c>
      <c r="K14" s="17">
        <v>2.35E-7</v>
      </c>
      <c r="L14" s="1">
        <f t="shared" si="4"/>
        <v>2.3618090452261307E-7</v>
      </c>
      <c r="M14" s="54">
        <f t="shared" si="12"/>
        <v>0.18794672245084326</v>
      </c>
      <c r="N14" s="17">
        <v>1.1942000000000001E-10</v>
      </c>
      <c r="O14" s="1">
        <f t="shared" si="5"/>
        <v>1.2002010050251258E-10</v>
      </c>
      <c r="P14" s="58">
        <f t="shared" si="6"/>
        <v>7.381577193957467E-2</v>
      </c>
      <c r="Q14" s="33">
        <f t="shared" si="13"/>
        <v>44.360394296568685</v>
      </c>
      <c r="R14" s="62">
        <f t="shared" si="14"/>
        <v>0.11766960049674047</v>
      </c>
      <c r="S14" s="33">
        <f t="shared" si="7"/>
        <v>1.8048040792067952</v>
      </c>
      <c r="T14" s="33">
        <f t="shared" si="15"/>
        <v>1.2609924716780068</v>
      </c>
      <c r="U14" s="45">
        <f t="shared" si="8"/>
        <v>2.5476524036784451</v>
      </c>
    </row>
    <row r="15" spans="2:21">
      <c r="B15" s="1"/>
      <c r="C15" s="34" t="s">
        <v>74</v>
      </c>
      <c r="D15" s="1">
        <v>10.38</v>
      </c>
      <c r="E15" s="1">
        <v>5</v>
      </c>
      <c r="F15" s="1">
        <f t="shared" si="0"/>
        <v>2.5</v>
      </c>
      <c r="G15" s="1">
        <f t="shared" si="9"/>
        <v>0.38000000000000078</v>
      </c>
      <c r="H15" s="1">
        <f t="shared" si="10"/>
        <v>5.3800000000000008</v>
      </c>
      <c r="I15" s="1">
        <f t="shared" si="11"/>
        <v>2.1520000000000001</v>
      </c>
      <c r="J15" s="1">
        <v>0.995</v>
      </c>
      <c r="K15" s="17">
        <v>3.5699999999999998E-7</v>
      </c>
      <c r="L15" s="1">
        <f t="shared" si="4"/>
        <v>3.5879396984924619E-7</v>
      </c>
      <c r="M15" s="54">
        <f t="shared" si="12"/>
        <v>0.28551906346787675</v>
      </c>
      <c r="N15" s="17">
        <v>7.7660000000000006E-11</v>
      </c>
      <c r="O15" s="1">
        <f t="shared" si="5"/>
        <v>7.8050251256281415E-11</v>
      </c>
      <c r="P15" s="58">
        <f t="shared" si="6"/>
        <v>0.11350862071882575</v>
      </c>
      <c r="Q15" s="33">
        <f t="shared" si="13"/>
        <v>67.800893154455196</v>
      </c>
      <c r="R15" s="62">
        <f t="shared" si="14"/>
        <v>0.17984745485961656</v>
      </c>
      <c r="S15" s="33">
        <f t="shared" si="7"/>
        <v>2.4521975758405601</v>
      </c>
      <c r="T15" s="33">
        <f t="shared" si="15"/>
        <v>1.4284612971462594</v>
      </c>
      <c r="U15" s="45">
        <f t="shared" si="8"/>
        <v>2.5168703622142301</v>
      </c>
    </row>
    <row r="16" spans="2:21">
      <c r="B16" s="1"/>
      <c r="C16" s="1" t="s">
        <v>74</v>
      </c>
      <c r="D16" s="1">
        <v>10.5</v>
      </c>
      <c r="E16" s="1">
        <v>5</v>
      </c>
      <c r="F16" s="1">
        <f t="shared" si="0"/>
        <v>2.5</v>
      </c>
      <c r="G16" s="1">
        <f t="shared" si="9"/>
        <v>0.5</v>
      </c>
      <c r="H16" s="1">
        <f t="shared" si="10"/>
        <v>5.5</v>
      </c>
      <c r="I16" s="1">
        <f t="shared" si="11"/>
        <v>2.2000000000000002</v>
      </c>
      <c r="J16" s="1">
        <v>0.995</v>
      </c>
      <c r="K16" s="17">
        <v>2.8599999999999999E-7</v>
      </c>
      <c r="L16" s="1">
        <f t="shared" si="4"/>
        <v>2.8743718592964824E-7</v>
      </c>
      <c r="M16" s="54">
        <f t="shared" si="12"/>
        <v>0.22873516008911138</v>
      </c>
      <c r="N16" s="17">
        <v>6.8659999999999999E-11</v>
      </c>
      <c r="O16" s="1">
        <f t="shared" si="5"/>
        <v>6.900502512562814E-11</v>
      </c>
      <c r="P16" s="58">
        <f t="shared" si="6"/>
        <v>0.1283874087536267</v>
      </c>
      <c r="Q16" s="33">
        <f t="shared" si="13"/>
        <v>64.540320394290944</v>
      </c>
      <c r="R16" s="62">
        <f t="shared" si="14"/>
        <v>0.17119851699143449</v>
      </c>
      <c r="S16" s="33">
        <f t="shared" si="7"/>
        <v>2.0515440372608671</v>
      </c>
      <c r="T16" s="33">
        <f t="shared" si="15"/>
        <v>1.4968171297407753</v>
      </c>
      <c r="U16" s="45">
        <f t="shared" si="8"/>
        <v>1.782645866883438</v>
      </c>
    </row>
    <row r="17" spans="2:21">
      <c r="B17" s="1"/>
      <c r="C17" s="34" t="s">
        <v>74</v>
      </c>
      <c r="D17" s="1">
        <v>10.6</v>
      </c>
      <c r="E17" s="1">
        <v>5</v>
      </c>
      <c r="F17" s="1">
        <f t="shared" si="0"/>
        <v>2.5</v>
      </c>
      <c r="G17" s="1">
        <f t="shared" si="9"/>
        <v>0.59999999999999964</v>
      </c>
      <c r="H17" s="1">
        <f t="shared" si="10"/>
        <v>5.6</v>
      </c>
      <c r="I17" s="1">
        <f t="shared" si="11"/>
        <v>2.2399999999999998</v>
      </c>
      <c r="J17" s="1">
        <v>0.995</v>
      </c>
      <c r="K17" s="17">
        <v>3.8200000000000001E-7</v>
      </c>
      <c r="L17" s="1">
        <f t="shared" si="4"/>
        <v>3.8391959798994978E-7</v>
      </c>
      <c r="M17" s="54">
        <f t="shared" si="12"/>
        <v>0.30551339564349844</v>
      </c>
      <c r="N17" s="17">
        <v>6.3639999999999999E-11</v>
      </c>
      <c r="O17" s="1">
        <f t="shared" si="5"/>
        <v>6.3959798994974876E-11</v>
      </c>
      <c r="P17" s="58">
        <f t="shared" si="6"/>
        <v>0.13851476249252057</v>
      </c>
      <c r="Q17" s="33">
        <f t="shared" si="13"/>
        <v>77.475893941593384</v>
      </c>
      <c r="R17" s="62">
        <f t="shared" si="14"/>
        <v>0.20551119152113359</v>
      </c>
      <c r="S17" s="33">
        <f t="shared" si="7"/>
        <v>2.6111706334067879</v>
      </c>
      <c r="T17" s="33">
        <f t="shared" si="15"/>
        <v>1.5452055757873839</v>
      </c>
      <c r="U17" s="45">
        <f t="shared" si="8"/>
        <v>2.2069311176565019</v>
      </c>
    </row>
    <row r="18" spans="2:21">
      <c r="B18" s="1"/>
      <c r="C18" s="1" t="s">
        <v>74</v>
      </c>
      <c r="D18" s="1">
        <v>11.1</v>
      </c>
      <c r="E18" s="1">
        <v>5</v>
      </c>
      <c r="F18" s="1">
        <f t="shared" ref="F18:F26" si="16">E18/2</f>
        <v>2.5</v>
      </c>
      <c r="G18" s="1">
        <f t="shared" si="9"/>
        <v>1.0999999999999996</v>
      </c>
      <c r="H18" s="1">
        <f t="shared" si="10"/>
        <v>6.1</v>
      </c>
      <c r="I18" s="1">
        <f t="shared" si="11"/>
        <v>2.44</v>
      </c>
      <c r="J18" s="1">
        <v>0.995</v>
      </c>
      <c r="K18" s="17">
        <v>3.34E-7</v>
      </c>
      <c r="L18" s="1">
        <f t="shared" si="4"/>
        <v>3.3567839195979901E-7</v>
      </c>
      <c r="M18" s="54">
        <f t="shared" si="12"/>
        <v>0.26712427786630494</v>
      </c>
      <c r="N18" s="17">
        <v>5.1200000000000002E-11</v>
      </c>
      <c r="O18" s="1">
        <f t="shared" si="5"/>
        <v>5.1457286432160808E-11</v>
      </c>
      <c r="P18" s="58">
        <f t="shared" si="6"/>
        <v>0.17216952119187517</v>
      </c>
      <c r="Q18" s="33">
        <f t="shared" si="13"/>
        <v>80.767799895750528</v>
      </c>
      <c r="R18" s="62">
        <f t="shared" si="14"/>
        <v>0.21424324326776278</v>
      </c>
      <c r="S18" s="33">
        <f t="shared" si="7"/>
        <v>2.314504599960082</v>
      </c>
      <c r="T18" s="33">
        <f t="shared" si="15"/>
        <v>1.7175287818212264</v>
      </c>
      <c r="U18" s="45">
        <f t="shared" si="8"/>
        <v>1.5524287326626338</v>
      </c>
    </row>
    <row r="19" spans="2:21">
      <c r="B19" s="1"/>
      <c r="C19" s="1" t="s">
        <v>74</v>
      </c>
      <c r="D19" s="1">
        <v>11.3</v>
      </c>
      <c r="E19" s="1">
        <v>5</v>
      </c>
      <c r="F19" s="1">
        <f t="shared" si="16"/>
        <v>2.5</v>
      </c>
      <c r="G19" s="1">
        <f t="shared" ref="G19" si="17">D19-2*E19</f>
        <v>1.3000000000000007</v>
      </c>
      <c r="H19" s="1">
        <f t="shared" ref="H19" si="18">G19+E19</f>
        <v>6.3000000000000007</v>
      </c>
      <c r="I19" s="1">
        <f t="shared" ref="I19" si="19">H19/F19</f>
        <v>2.5200000000000005</v>
      </c>
      <c r="J19" s="1">
        <v>0.995</v>
      </c>
      <c r="K19" s="17">
        <v>3.7899999999999999E-7</v>
      </c>
      <c r="L19" s="1">
        <f t="shared" si="4"/>
        <v>3.8090452261306532E-7</v>
      </c>
      <c r="M19" s="54">
        <f t="shared" si="12"/>
        <v>0.30311407578242383</v>
      </c>
      <c r="N19" s="17">
        <v>4.4619999999999997E-11</v>
      </c>
      <c r="O19" s="1">
        <f t="shared" si="5"/>
        <v>4.4844221105527635E-11</v>
      </c>
      <c r="P19" s="58">
        <f t="shared" si="6"/>
        <v>0.19755893063702398</v>
      </c>
      <c r="Q19" s="33">
        <f t="shared" si="13"/>
        <v>92.162622042983031</v>
      </c>
      <c r="R19" s="62">
        <f t="shared" si="14"/>
        <v>0.24446894777418041</v>
      </c>
      <c r="S19" s="33">
        <f t="shared" si="7"/>
        <v>2.5915624430227804</v>
      </c>
      <c r="T19" s="33">
        <f t="shared" si="15"/>
        <v>1.8601361521752424</v>
      </c>
      <c r="U19" s="45">
        <f t="shared" si="8"/>
        <v>1.5351966720552921</v>
      </c>
    </row>
    <row r="20" spans="2:21">
      <c r="B20" s="34" t="s">
        <v>76</v>
      </c>
      <c r="C20" s="1" t="s">
        <v>74</v>
      </c>
      <c r="D20" s="1">
        <v>11.88</v>
      </c>
      <c r="E20" s="1">
        <v>5</v>
      </c>
      <c r="F20" s="1">
        <f t="shared" si="16"/>
        <v>2.5</v>
      </c>
      <c r="G20" s="1">
        <v>1.88</v>
      </c>
      <c r="H20" s="1">
        <f>G20+E20</f>
        <v>6.88</v>
      </c>
      <c r="I20" s="1">
        <f>H20/F20</f>
        <v>2.7519999999999998</v>
      </c>
      <c r="J20" s="1">
        <v>0.995</v>
      </c>
      <c r="K20" s="17">
        <v>4.2599999999999998E-7</v>
      </c>
      <c r="L20" s="1">
        <f>K20/J20</f>
        <v>4.2814070351758793E-7</v>
      </c>
      <c r="M20" s="54">
        <f>L20/($J$3*E$6)</f>
        <v>0.34070342027259248</v>
      </c>
      <c r="N20" s="17">
        <v>3.5320000000000001E-11</v>
      </c>
      <c r="O20" s="1">
        <f>N20/J20</f>
        <v>3.5497487437185928E-11</v>
      </c>
      <c r="P20" s="58">
        <f>$K$3*$E$7/O20</f>
        <v>0.24957756186364694</v>
      </c>
      <c r="Q20" s="33">
        <f>SQRT(K20/N20)</f>
        <v>109.8232905757603</v>
      </c>
      <c r="R20" s="62">
        <f>Q20/(120*PI())</f>
        <v>0.2913153260291636</v>
      </c>
      <c r="S20" s="33">
        <f>EXP(M20*PI())</f>
        <v>2.9164040340581279</v>
      </c>
      <c r="T20" s="33">
        <f>EXP(P20*PI())</f>
        <v>2.190371216799043</v>
      </c>
      <c r="U20" s="45">
        <f>L20*O20/($E$6*$E$7)</f>
        <v>1.3659208626986128</v>
      </c>
    </row>
    <row r="21" spans="2:21">
      <c r="B21" s="1" t="s">
        <v>77</v>
      </c>
      <c r="C21" s="1" t="s">
        <v>74</v>
      </c>
      <c r="D21" s="1">
        <v>12.98</v>
      </c>
      <c r="E21" s="1">
        <v>5</v>
      </c>
      <c r="F21" s="1">
        <f t="shared" si="16"/>
        <v>2.5</v>
      </c>
      <c r="G21" s="1">
        <v>2.98</v>
      </c>
      <c r="H21" s="1">
        <f t="shared" ref="H21" si="20">G21+E21</f>
        <v>7.98</v>
      </c>
      <c r="I21" s="1">
        <f t="shared" ref="I21" si="21">H21/F21</f>
        <v>3.1920000000000002</v>
      </c>
      <c r="J21" s="1">
        <v>0.995</v>
      </c>
      <c r="K21" s="17">
        <v>5.0800000000000005E-7</v>
      </c>
      <c r="L21" s="1">
        <f>K21/J21</f>
        <v>5.1055276381909557E-7</v>
      </c>
      <c r="M21" s="54">
        <f>L21/($J$3*E$6)</f>
        <v>0.40628482980863151</v>
      </c>
      <c r="N21" s="17">
        <v>2.9559999999999999E-11</v>
      </c>
      <c r="O21" s="1">
        <f>N21/J21</f>
        <v>2.9708542713567839E-11</v>
      </c>
      <c r="P21" s="58">
        <f>$K$3*$E$7/O21</f>
        <v>0.2982097254744252</v>
      </c>
      <c r="Q21" s="33">
        <f>SQRT(K21/N21)</f>
        <v>131.0930419827547</v>
      </c>
      <c r="R21" s="62">
        <f>Q21/(120*PI())</f>
        <v>0.3477350939418129</v>
      </c>
      <c r="S21" s="33">
        <f>EXP(M21*PI())</f>
        <v>3.5836485754914311</v>
      </c>
      <c r="T21" s="33">
        <f>EXP(P21*PI())</f>
        <v>2.5519390520695939</v>
      </c>
      <c r="U21" s="45">
        <f>L21*O21/($E$6*$E$7)</f>
        <v>1.3632119558999456</v>
      </c>
    </row>
    <row r="22" spans="2:21">
      <c r="B22" s="1" t="s">
        <v>78</v>
      </c>
      <c r="C22" s="34" t="s">
        <v>74</v>
      </c>
      <c r="D22" s="1">
        <v>13.98</v>
      </c>
      <c r="E22" s="1">
        <v>5</v>
      </c>
      <c r="F22" s="1">
        <f t="shared" si="16"/>
        <v>2.5</v>
      </c>
      <c r="G22" s="1">
        <v>3.98</v>
      </c>
      <c r="H22" s="1">
        <f t="shared" ref="H22" si="22">G22+E22</f>
        <v>8.98</v>
      </c>
      <c r="I22" s="1">
        <f t="shared" ref="I22" si="23">H22/F22</f>
        <v>3.5920000000000001</v>
      </c>
      <c r="J22" s="1">
        <v>0.995</v>
      </c>
      <c r="K22" s="17">
        <v>6.37E-7</v>
      </c>
      <c r="L22" s="1">
        <f>K22/J22</f>
        <v>6.4020100502512561E-7</v>
      </c>
      <c r="M22" s="54">
        <f>L22/($J$3*E$6)</f>
        <v>0.50945558383483902</v>
      </c>
      <c r="N22" s="17">
        <v>2.5079999999999999E-11</v>
      </c>
      <c r="O22" s="1">
        <f>N22/J22</f>
        <v>2.5206030150753769E-11</v>
      </c>
      <c r="P22" s="58">
        <f>$K$3*$E$7/O22</f>
        <v>0.35147844836618858</v>
      </c>
      <c r="Q22" s="33">
        <f>SQRT(K22/N22)</f>
        <v>159.36977154697377</v>
      </c>
      <c r="R22" s="62">
        <f>Q22/(120*PI())</f>
        <v>0.42274144868544955</v>
      </c>
      <c r="S22" s="33">
        <f>EXP(M22*PI())</f>
        <v>4.9555190719781823</v>
      </c>
      <c r="T22" s="33">
        <f>EXP(P22*PI())</f>
        <v>3.0168164244703335</v>
      </c>
      <c r="U22" s="45">
        <f>L22*O22/($E$6*$E$7)</f>
        <v>1.4503145663284132</v>
      </c>
    </row>
    <row r="23" spans="2:21">
      <c r="B23" s="1" t="s">
        <v>75</v>
      </c>
      <c r="C23" s="1" t="s">
        <v>74</v>
      </c>
      <c r="D23" s="1">
        <v>14.8</v>
      </c>
      <c r="E23" s="1">
        <v>5</v>
      </c>
      <c r="F23" s="1">
        <f t="shared" si="16"/>
        <v>2.5</v>
      </c>
      <c r="G23" s="1">
        <v>4.8</v>
      </c>
      <c r="H23" s="1">
        <f>G23+E23</f>
        <v>9.8000000000000007</v>
      </c>
      <c r="I23" s="1">
        <f>H23/F23</f>
        <v>3.9200000000000004</v>
      </c>
      <c r="J23" s="1">
        <v>0.995</v>
      </c>
      <c r="K23" s="17">
        <v>6.0500000000000003E-7</v>
      </c>
      <c r="L23" s="1">
        <f>K23/J23</f>
        <v>6.0804020100502521E-7</v>
      </c>
      <c r="M23" s="54">
        <f>L23/($J$3*E$6)</f>
        <v>0.48386283865004337</v>
      </c>
      <c r="N23" s="17">
        <v>2.321E-11</v>
      </c>
      <c r="O23" s="1">
        <f>N23/J23</f>
        <v>2.3326633165829146E-11</v>
      </c>
      <c r="P23" s="58">
        <f>$K$3*$E$7/O23</f>
        <v>0.37979661719190044</v>
      </c>
      <c r="Q23" s="33">
        <f>SQRT(K23/N23)</f>
        <v>161.45076869095567</v>
      </c>
      <c r="R23" s="62">
        <f>Q23/(120*PI())</f>
        <v>0.42826146505253015</v>
      </c>
      <c r="S23" s="33">
        <f>EXP(M23*PI())</f>
        <v>4.5726821627243304</v>
      </c>
      <c r="T23" s="33">
        <f>EXP(P23*PI())</f>
        <v>3.2975054633651681</v>
      </c>
      <c r="U23" s="45">
        <f>L23*O23/($E$6*$E$7)</f>
        <v>1.2747521686403758</v>
      </c>
    </row>
    <row r="24" spans="2:21">
      <c r="B24" s="1" t="s">
        <v>86</v>
      </c>
      <c r="C24" s="1" t="s">
        <v>74</v>
      </c>
      <c r="D24" s="1">
        <v>16</v>
      </c>
      <c r="E24" s="1">
        <v>5</v>
      </c>
      <c r="F24" s="1">
        <f t="shared" si="16"/>
        <v>2.5</v>
      </c>
      <c r="G24" s="1">
        <v>6</v>
      </c>
      <c r="H24" s="1">
        <f>G24+E24</f>
        <v>11</v>
      </c>
      <c r="I24" s="1">
        <f>H24/F24</f>
        <v>4.4000000000000004</v>
      </c>
      <c r="J24" s="1">
        <v>0.995</v>
      </c>
      <c r="K24" s="17">
        <v>6.5600000000000005E-7</v>
      </c>
      <c r="L24" s="1">
        <f>K24/J24</f>
        <v>6.5929648241206038E-7</v>
      </c>
      <c r="M24" s="54">
        <f>L24/($J$3*E$6)</f>
        <v>0.52465127628831154</v>
      </c>
      <c r="N24" s="17">
        <v>2.088E-11</v>
      </c>
      <c r="O24" s="1">
        <f>N24/J24</f>
        <v>2.0984924623115579E-11</v>
      </c>
      <c r="P24" s="58">
        <f>$K$3*$E$7/O24</f>
        <v>0.42217813625593908</v>
      </c>
      <c r="Q24" s="33">
        <f>SQRT(K24/N24)</f>
        <v>177.2501749535746</v>
      </c>
      <c r="R24" s="62">
        <f>Q24/(120*PI())</f>
        <v>0.47017069179607768</v>
      </c>
      <c r="S24" s="33">
        <f>EXP(M24*PI())</f>
        <v>5.1978266967066968</v>
      </c>
      <c r="T24" s="33">
        <f>EXP(P24*PI())</f>
        <v>3.7671235696393244</v>
      </c>
      <c r="U24" s="45">
        <f>L24*O24/($E$6*$E$7)</f>
        <v>1.2434535829508118</v>
      </c>
    </row>
    <row r="25" spans="2:21">
      <c r="B25" s="1" t="s">
        <v>79</v>
      </c>
      <c r="C25" s="34" t="s">
        <v>74</v>
      </c>
      <c r="D25" s="1">
        <v>18.2</v>
      </c>
      <c r="E25" s="1">
        <v>5</v>
      </c>
      <c r="F25" s="1">
        <f t="shared" si="16"/>
        <v>2.5</v>
      </c>
      <c r="G25" s="1">
        <v>8.1999999999999993</v>
      </c>
      <c r="H25" s="1">
        <f t="shared" ref="H25" si="24">G25+E25</f>
        <v>13.2</v>
      </c>
      <c r="I25" s="1">
        <f t="shared" ref="I25" si="25">H25/F25</f>
        <v>5.2799999999999994</v>
      </c>
      <c r="J25" s="1">
        <v>0.995</v>
      </c>
      <c r="K25" s="17">
        <v>8.1999999999999998E-7</v>
      </c>
      <c r="L25" s="1">
        <f t="shared" si="4"/>
        <v>8.2412060301507535E-7</v>
      </c>
      <c r="M25" s="54">
        <f t="shared" si="12"/>
        <v>0.65581409536038926</v>
      </c>
      <c r="N25" s="17">
        <v>1.8700000000000001E-11</v>
      </c>
      <c r="O25" s="1">
        <f t="shared" si="5"/>
        <v>1.8793969849246231E-11</v>
      </c>
      <c r="P25" s="58">
        <f t="shared" si="6"/>
        <v>0.47139462486759404</v>
      </c>
      <c r="Q25" s="33">
        <f t="shared" si="13"/>
        <v>209.4045543432118</v>
      </c>
      <c r="R25" s="62">
        <f t="shared" si="14"/>
        <v>0.555462832161293</v>
      </c>
      <c r="S25" s="33">
        <f t="shared" si="7"/>
        <v>7.848329794343468</v>
      </c>
      <c r="T25" s="33">
        <f t="shared" si="15"/>
        <v>4.3970325389188538</v>
      </c>
      <c r="U25" s="45">
        <f t="shared" si="8"/>
        <v>1.3920367577334876</v>
      </c>
    </row>
    <row r="26" spans="2:21">
      <c r="B26" s="1" t="s">
        <v>97</v>
      </c>
      <c r="C26" s="1" t="s">
        <v>74</v>
      </c>
      <c r="D26" s="1">
        <v>31</v>
      </c>
      <c r="E26" s="1">
        <v>5</v>
      </c>
      <c r="F26" s="1">
        <f t="shared" si="16"/>
        <v>2.5</v>
      </c>
      <c r="G26" s="1">
        <v>21</v>
      </c>
      <c r="H26" s="1">
        <f t="shared" ref="H26:H34" si="26">G26+E26</f>
        <v>26</v>
      </c>
      <c r="I26" s="1">
        <f t="shared" ref="I26" si="27">H26/F26</f>
        <v>10.4</v>
      </c>
      <c r="J26" s="1">
        <v>0.995</v>
      </c>
      <c r="K26" s="17">
        <v>9.7000000000000003E-7</v>
      </c>
      <c r="L26" s="1">
        <f t="shared" si="4"/>
        <v>9.7487437185929658E-7</v>
      </c>
      <c r="M26" s="54">
        <f t="shared" si="12"/>
        <v>0.77578008841411916</v>
      </c>
      <c r="N26" s="17">
        <v>1.1609999999999999E-11</v>
      </c>
      <c r="O26" s="1">
        <f t="shared" si="5"/>
        <v>1.1668341708542714E-11</v>
      </c>
      <c r="P26" s="58">
        <f t="shared" si="6"/>
        <v>0.7592661055145572</v>
      </c>
      <c r="Q26" s="33">
        <f t="shared" si="13"/>
        <v>289.04785926211906</v>
      </c>
      <c r="R26" s="62">
        <f t="shared" si="14"/>
        <v>0.76672325986161227</v>
      </c>
      <c r="S26" s="33">
        <f t="shared" si="7"/>
        <v>11.440789851859861</v>
      </c>
      <c r="T26" s="33">
        <f t="shared" si="15"/>
        <v>10.8623732202959</v>
      </c>
      <c r="U26" s="45">
        <f t="shared" si="8"/>
        <v>1.0223490514260609</v>
      </c>
    </row>
    <row r="27" spans="2:21" s="32" customFormat="1" ht="56.25">
      <c r="B27" s="69"/>
      <c r="C27" s="88" t="s">
        <v>69</v>
      </c>
      <c r="D27" s="28" t="s">
        <v>64</v>
      </c>
      <c r="E27" s="88" t="s">
        <v>65</v>
      </c>
      <c r="F27" s="29" t="s">
        <v>1</v>
      </c>
      <c r="G27" s="69" t="s">
        <v>59</v>
      </c>
      <c r="H27" s="29" t="s">
        <v>25</v>
      </c>
      <c r="I27" s="29" t="s">
        <v>28</v>
      </c>
      <c r="J27" s="88" t="s">
        <v>62</v>
      </c>
      <c r="K27" s="88" t="s">
        <v>98</v>
      </c>
      <c r="L27" s="28" t="s">
        <v>70</v>
      </c>
      <c r="M27" s="31" t="s">
        <v>112</v>
      </c>
      <c r="N27" s="88" t="s">
        <v>99</v>
      </c>
      <c r="O27" s="28" t="s">
        <v>71</v>
      </c>
      <c r="P27" s="31" t="s">
        <v>113</v>
      </c>
      <c r="Q27" s="31" t="s">
        <v>63</v>
      </c>
      <c r="R27" s="31" t="s">
        <v>114</v>
      </c>
      <c r="S27" s="30" t="s">
        <v>84</v>
      </c>
      <c r="T27" s="30" t="s">
        <v>83</v>
      </c>
      <c r="U27" s="70" t="s">
        <v>115</v>
      </c>
    </row>
    <row r="28" spans="2:21">
      <c r="B28" s="1" t="s">
        <v>103</v>
      </c>
      <c r="C28" s="1" t="s">
        <v>85</v>
      </c>
      <c r="D28" s="1">
        <f>H28+E28</f>
        <v>16.270000000000003</v>
      </c>
      <c r="E28" s="1">
        <v>8.0500000000000007</v>
      </c>
      <c r="F28" s="1">
        <f t="shared" ref="F28:F49" si="28">E28/2</f>
        <v>4.0250000000000004</v>
      </c>
      <c r="G28" s="1">
        <v>0.17</v>
      </c>
      <c r="H28" s="1">
        <f>G28+E28</f>
        <v>8.2200000000000006</v>
      </c>
      <c r="I28" s="19">
        <f>H28/F28</f>
        <v>2.0422360248447204</v>
      </c>
      <c r="J28" s="1">
        <v>0.995</v>
      </c>
      <c r="K28" s="17">
        <v>1.9999999999999999E-7</v>
      </c>
      <c r="L28" s="17">
        <f>K28/J28</f>
        <v>2.0100502512562815E-7</v>
      </c>
      <c r="M28" s="39">
        <f>L28/($J$3*E$6)</f>
        <v>0.159954657404973</v>
      </c>
      <c r="N28" s="17">
        <v>1.4552999999999999E-10</v>
      </c>
      <c r="O28" s="17">
        <f>N28/J28</f>
        <v>1.462613065326633E-10</v>
      </c>
      <c r="P28" s="40">
        <f>$K$3*$E$7/O28</f>
        <v>6.0572249605057443E-2</v>
      </c>
      <c r="Q28" s="33">
        <f>SQRT(K28/N28)</f>
        <v>37.071378293405857</v>
      </c>
      <c r="R28" s="43">
        <f>Q28/(120*PI())</f>
        <v>9.8334885043752235E-2</v>
      </c>
      <c r="S28" s="33">
        <f>EXP(M28*PI())</f>
        <v>1.6528686872131551</v>
      </c>
      <c r="T28" s="33">
        <f>EXP(P28*PI())</f>
        <v>1.209604364157006</v>
      </c>
      <c r="U28" s="45">
        <f>L28*O28/($E$6*$E$7)</f>
        <v>2.6422735014080403</v>
      </c>
    </row>
    <row r="29" spans="2:21">
      <c r="B29" s="1" t="s">
        <v>87</v>
      </c>
      <c r="C29" s="1" t="s">
        <v>85</v>
      </c>
      <c r="D29" s="1">
        <f t="shared" ref="D29:D36" si="29">H29+E29</f>
        <v>16.600000000000001</v>
      </c>
      <c r="E29" s="1">
        <v>8.0500000000000007</v>
      </c>
      <c r="F29" s="1">
        <f t="shared" si="28"/>
        <v>4.0250000000000004</v>
      </c>
      <c r="G29" s="1">
        <v>0.5</v>
      </c>
      <c r="H29" s="1">
        <f>G29+E29</f>
        <v>8.5500000000000007</v>
      </c>
      <c r="I29" s="19">
        <f>H29/F29</f>
        <v>2.1242236024844718</v>
      </c>
      <c r="J29" s="1">
        <v>0.995</v>
      </c>
      <c r="K29" s="17">
        <v>2.6300000000000001E-7</v>
      </c>
      <c r="L29" s="1">
        <f>K29/J29</f>
        <v>2.6432160804020101E-7</v>
      </c>
      <c r="M29" s="39">
        <f>L29/($J$3*E$6)</f>
        <v>0.21034037448753951</v>
      </c>
      <c r="N29" s="17">
        <v>1.01E-10</v>
      </c>
      <c r="O29" s="1">
        <f>N29/J29</f>
        <v>1.0150753768844221E-10</v>
      </c>
      <c r="P29" s="40">
        <f>$K$3*$E$7/O29</f>
        <v>8.7278014703208007E-2</v>
      </c>
      <c r="Q29" s="33">
        <f>SQRT(K29/N29)</f>
        <v>51.029015236819966</v>
      </c>
      <c r="R29" s="43">
        <f>Q29/(120*PI())</f>
        <v>0.13535866693419238</v>
      </c>
      <c r="S29" s="33">
        <f>EXP(M29*PI())</f>
        <v>1.9363480977397742</v>
      </c>
      <c r="T29" s="33">
        <f>EXP(P29*PI())</f>
        <v>1.31546730801236</v>
      </c>
      <c r="U29" s="45">
        <f>L29*O29/($E$6*$E$7)</f>
        <v>2.4114172685323223</v>
      </c>
    </row>
    <row r="30" spans="2:21">
      <c r="B30" s="1" t="s">
        <v>90</v>
      </c>
      <c r="C30" s="1" t="s">
        <v>85</v>
      </c>
      <c r="D30" s="1">
        <f t="shared" si="29"/>
        <v>17.100000000000001</v>
      </c>
      <c r="E30" s="1">
        <v>8.0500000000000007</v>
      </c>
      <c r="F30" s="1">
        <f t="shared" si="28"/>
        <v>4.0250000000000004</v>
      </c>
      <c r="G30" s="1">
        <v>1</v>
      </c>
      <c r="H30" s="1">
        <f t="shared" si="26"/>
        <v>9.0500000000000007</v>
      </c>
      <c r="I30" s="19">
        <f t="shared" ref="I30:I33" si="30">H30/F30</f>
        <v>2.2484472049689441</v>
      </c>
      <c r="J30" s="1">
        <v>0.995</v>
      </c>
      <c r="K30" s="17">
        <v>3.9200000000000002E-7</v>
      </c>
      <c r="L30" s="1">
        <f t="shared" si="4"/>
        <v>3.9396984924623116E-7</v>
      </c>
      <c r="M30" s="39">
        <f t="shared" si="12"/>
        <v>0.31351112851374707</v>
      </c>
      <c r="N30" s="17">
        <v>5.9770000000000004E-11</v>
      </c>
      <c r="O30" s="1">
        <f t="shared" si="5"/>
        <v>6.007035175879398E-11</v>
      </c>
      <c r="P30" s="40">
        <f t="shared" si="6"/>
        <v>0.14748334423664058</v>
      </c>
      <c r="Q30" s="33">
        <f t="shared" si="13"/>
        <v>80.984406838056358</v>
      </c>
      <c r="R30" s="43">
        <f t="shared" si="14"/>
        <v>0.21481781102736267</v>
      </c>
      <c r="S30" s="33">
        <f t="shared" si="7"/>
        <v>2.6776090696957544</v>
      </c>
      <c r="T30" s="33">
        <f t="shared" si="15"/>
        <v>1.5893618616232479</v>
      </c>
      <c r="U30" s="45">
        <f t="shared" si="8"/>
        <v>2.1269856859145939</v>
      </c>
    </row>
    <row r="31" spans="2:21">
      <c r="B31" s="1" t="s">
        <v>76</v>
      </c>
      <c r="C31" s="1" t="s">
        <v>85</v>
      </c>
      <c r="D31" s="1">
        <f t="shared" si="29"/>
        <v>17.98</v>
      </c>
      <c r="E31" s="1">
        <v>8.0500000000000007</v>
      </c>
      <c r="F31" s="1">
        <f t="shared" si="28"/>
        <v>4.0250000000000004</v>
      </c>
      <c r="G31" s="1">
        <v>1.88</v>
      </c>
      <c r="H31" s="1">
        <f t="shared" si="26"/>
        <v>9.93</v>
      </c>
      <c r="I31" s="19">
        <f t="shared" si="30"/>
        <v>2.4670807453416148</v>
      </c>
      <c r="J31" s="1">
        <v>0.995</v>
      </c>
      <c r="K31" s="17">
        <v>4.3000000000000001E-7</v>
      </c>
      <c r="L31" s="1">
        <f t="shared" si="4"/>
        <v>4.3216080402010049E-7</v>
      </c>
      <c r="M31" s="39">
        <f t="shared" si="12"/>
        <v>0.34390251342069195</v>
      </c>
      <c r="N31" s="17">
        <v>4.438E-11</v>
      </c>
      <c r="O31" s="1">
        <f t="shared" si="5"/>
        <v>4.4603015075376887E-11</v>
      </c>
      <c r="P31" s="40">
        <f t="shared" si="6"/>
        <v>0.19862729799513312</v>
      </c>
      <c r="Q31" s="33">
        <f t="shared" si="13"/>
        <v>98.432967654266008</v>
      </c>
      <c r="R31" s="43">
        <f t="shared" si="14"/>
        <v>0.26110155608968472</v>
      </c>
      <c r="S31" s="33">
        <f t="shared" si="7"/>
        <v>2.9458624004824179</v>
      </c>
      <c r="T31" s="33">
        <f t="shared" si="15"/>
        <v>1.8663899559185637</v>
      </c>
      <c r="U31" s="45">
        <f t="shared" si="8"/>
        <v>1.7324112601102932</v>
      </c>
    </row>
    <row r="32" spans="2:21">
      <c r="B32" s="1" t="s">
        <v>77</v>
      </c>
      <c r="C32" s="1" t="s">
        <v>85</v>
      </c>
      <c r="D32" s="1">
        <f t="shared" si="29"/>
        <v>19.080000000000002</v>
      </c>
      <c r="E32" s="1">
        <v>8.0500000000000007</v>
      </c>
      <c r="F32" s="1">
        <f t="shared" si="28"/>
        <v>4.0250000000000004</v>
      </c>
      <c r="G32" s="1">
        <v>2.98</v>
      </c>
      <c r="H32" s="1">
        <f t="shared" si="26"/>
        <v>11.030000000000001</v>
      </c>
      <c r="I32" s="19">
        <f t="shared" si="30"/>
        <v>2.7403726708074534</v>
      </c>
      <c r="J32" s="1">
        <v>0.995</v>
      </c>
      <c r="K32" s="17">
        <v>5.2699999999999999E-7</v>
      </c>
      <c r="L32" s="1">
        <f t="shared" si="4"/>
        <v>5.2964824120603013E-7</v>
      </c>
      <c r="M32" s="39">
        <f t="shared" si="12"/>
        <v>0.42148052226210381</v>
      </c>
      <c r="N32" s="17">
        <v>3.5379999999999998E-11</v>
      </c>
      <c r="O32" s="1">
        <f t="shared" si="5"/>
        <v>3.5557788944723618E-11</v>
      </c>
      <c r="P32" s="40">
        <f t="shared" si="6"/>
        <v>0.24915430992153784</v>
      </c>
      <c r="Q32" s="33">
        <f t="shared" si="13"/>
        <v>122.04679898255453</v>
      </c>
      <c r="R32" s="43">
        <f t="shared" si="14"/>
        <v>0.32373918911027433</v>
      </c>
      <c r="S32" s="33">
        <f t="shared" si="7"/>
        <v>3.7588765105627027</v>
      </c>
      <c r="T32" s="33">
        <f t="shared" si="15"/>
        <v>2.1874606481260686</v>
      </c>
      <c r="U32" s="45">
        <f t="shared" si="8"/>
        <v>1.6926364469478208</v>
      </c>
    </row>
    <row r="33" spans="2:21">
      <c r="B33" s="1" t="s">
        <v>75</v>
      </c>
      <c r="C33" s="1" t="s">
        <v>85</v>
      </c>
      <c r="D33" s="1">
        <f t="shared" si="29"/>
        <v>20.900000000000002</v>
      </c>
      <c r="E33" s="1">
        <v>8.0500000000000007</v>
      </c>
      <c r="F33" s="1">
        <f t="shared" si="28"/>
        <v>4.0250000000000004</v>
      </c>
      <c r="G33" s="1">
        <v>4.8</v>
      </c>
      <c r="H33" s="1">
        <f t="shared" si="26"/>
        <v>12.850000000000001</v>
      </c>
      <c r="I33" s="19">
        <f t="shared" si="30"/>
        <v>3.1925465838509317</v>
      </c>
      <c r="J33" s="1">
        <v>0.995</v>
      </c>
      <c r="K33" s="17">
        <v>5.3799999999999997E-7</v>
      </c>
      <c r="L33" s="1">
        <f t="shared" si="4"/>
        <v>5.4070351758793967E-7</v>
      </c>
      <c r="M33" s="39">
        <f t="shared" si="12"/>
        <v>0.43027802841937735</v>
      </c>
      <c r="N33" s="17">
        <v>2.807E-11</v>
      </c>
      <c r="O33" s="1">
        <f t="shared" si="5"/>
        <v>2.821105527638191E-11</v>
      </c>
      <c r="P33" s="40">
        <f t="shared" si="6"/>
        <v>0.31403916939878906</v>
      </c>
      <c r="Q33" s="33">
        <f t="shared" si="13"/>
        <v>138.44265885127743</v>
      </c>
      <c r="R33" s="43">
        <f t="shared" si="14"/>
        <v>0.36723055818276235</v>
      </c>
      <c r="S33" s="33">
        <f t="shared" si="7"/>
        <v>3.8642139816216168</v>
      </c>
      <c r="T33" s="33">
        <f t="shared" si="15"/>
        <v>2.6820546132187078</v>
      </c>
      <c r="U33" s="45">
        <f t="shared" si="8"/>
        <v>1.3709446865001629</v>
      </c>
    </row>
    <row r="34" spans="2:21">
      <c r="B34" s="1" t="s">
        <v>86</v>
      </c>
      <c r="C34" s="1" t="s">
        <v>85</v>
      </c>
      <c r="D34" s="1">
        <f t="shared" si="29"/>
        <v>22.1</v>
      </c>
      <c r="E34" s="1">
        <v>8.0500000000000007</v>
      </c>
      <c r="F34" s="1">
        <f t="shared" si="28"/>
        <v>4.0250000000000004</v>
      </c>
      <c r="G34" s="1">
        <v>6</v>
      </c>
      <c r="H34" s="1">
        <f t="shared" si="26"/>
        <v>14.05</v>
      </c>
      <c r="I34" s="19">
        <f t="shared" ref="I34:I41" si="31">H34/F34</f>
        <v>3.4906832298136643</v>
      </c>
      <c r="J34" s="1">
        <v>0.995</v>
      </c>
      <c r="K34" s="17">
        <v>5.5000000000000003E-7</v>
      </c>
      <c r="L34" s="1">
        <f t="shared" si="4"/>
        <v>5.5276381909547741E-7</v>
      </c>
      <c r="M34" s="39">
        <f t="shared" si="12"/>
        <v>0.43987530786367579</v>
      </c>
      <c r="N34" s="17">
        <v>2.5440000000000001E-11</v>
      </c>
      <c r="O34" s="1">
        <f t="shared" si="5"/>
        <v>2.5567839195979901E-11</v>
      </c>
      <c r="P34" s="40">
        <f t="shared" si="6"/>
        <v>0.34650469673836509</v>
      </c>
      <c r="Q34" s="33">
        <f t="shared" si="13"/>
        <v>147.03569925479292</v>
      </c>
      <c r="R34" s="43">
        <f t="shared" si="14"/>
        <v>0.3900243057895601</v>
      </c>
      <c r="S34" s="33">
        <f t="shared" si="7"/>
        <v>3.9824971042377117</v>
      </c>
      <c r="T34" s="33">
        <f t="shared" si="15"/>
        <v>2.9700435312912217</v>
      </c>
      <c r="U34" s="45">
        <f t="shared" si="8"/>
        <v>1.2702085766406002</v>
      </c>
    </row>
    <row r="35" spans="2:21">
      <c r="B35" s="1" t="s">
        <v>79</v>
      </c>
      <c r="C35" s="1" t="s">
        <v>85</v>
      </c>
      <c r="D35" s="1">
        <f>H35+E35</f>
        <v>24.250000000000004</v>
      </c>
      <c r="E35" s="1">
        <v>8.0500000000000007</v>
      </c>
      <c r="F35" s="1">
        <f t="shared" si="28"/>
        <v>4.0250000000000004</v>
      </c>
      <c r="G35" s="1">
        <v>8.15</v>
      </c>
      <c r="H35" s="1">
        <f t="shared" ref="H35:H49" si="32">G35+E35</f>
        <v>16.200000000000003</v>
      </c>
      <c r="I35" s="19">
        <f>H35/F35</f>
        <v>4.0248447204968949</v>
      </c>
      <c r="J35" s="1">
        <v>0.995</v>
      </c>
      <c r="K35" s="17">
        <v>6.2900000000000003E-7</v>
      </c>
      <c r="L35" s="1">
        <f t="shared" ref="L35:L49" si="33">K35/J35</f>
        <v>6.3216080402010059E-7</v>
      </c>
      <c r="M35" s="39">
        <f t="shared" ref="M35:M49" si="34">L35/($J$3*E$6)</f>
        <v>0.50305739753864009</v>
      </c>
      <c r="N35" s="17">
        <v>2.2960000000000001E-11</v>
      </c>
      <c r="O35" s="1">
        <f t="shared" ref="O35:O49" si="35">N35/J35</f>
        <v>2.3075376884422111E-11</v>
      </c>
      <c r="P35" s="40">
        <f t="shared" ref="P35:P49" si="36">$K$3*$E$7/O35</f>
        <v>0.38393203331986103</v>
      </c>
      <c r="Q35" s="33">
        <f t="shared" ref="Q35:Q49" si="37">SQRT(K35/N35)</f>
        <v>165.51577079926631</v>
      </c>
      <c r="R35" s="43">
        <f t="shared" ref="R35:R49" si="38">Q35/(120*PI())</f>
        <v>0.43904421803947374</v>
      </c>
      <c r="S35" s="33">
        <f t="shared" ref="S35:S49" si="39">EXP(M35*PI())</f>
        <v>4.8569051003819181</v>
      </c>
      <c r="T35" s="33">
        <f t="shared" ref="T35:T49" si="40">EXP(P35*PI())</f>
        <v>3.3406254681024188</v>
      </c>
      <c r="U35" s="45">
        <f t="shared" ref="U35:U49" si="41">L35*O35/($E$6*$E$7)</f>
        <v>1.3110455281926303</v>
      </c>
    </row>
    <row r="36" spans="2:21">
      <c r="B36" s="1" t="s">
        <v>97</v>
      </c>
      <c r="C36" s="1" t="s">
        <v>85</v>
      </c>
      <c r="D36" s="1">
        <f t="shared" si="29"/>
        <v>37.1</v>
      </c>
      <c r="E36" s="1">
        <v>8.0500000000000007</v>
      </c>
      <c r="F36" s="1">
        <f t="shared" si="28"/>
        <v>4.0250000000000004</v>
      </c>
      <c r="G36" s="1">
        <v>21</v>
      </c>
      <c r="H36" s="1">
        <f t="shared" si="32"/>
        <v>29.05</v>
      </c>
      <c r="I36" s="19">
        <f>H36/F36</f>
        <v>7.2173913043478253</v>
      </c>
      <c r="J36" s="1">
        <v>0.995</v>
      </c>
      <c r="K36" s="17">
        <v>8.85E-7</v>
      </c>
      <c r="L36" s="1">
        <f t="shared" si="33"/>
        <v>8.8944723618090447E-7</v>
      </c>
      <c r="M36" s="39">
        <f t="shared" si="34"/>
        <v>0.70779935901700552</v>
      </c>
      <c r="N36" s="17">
        <v>1.442E-11</v>
      </c>
      <c r="O36" s="1">
        <f t="shared" si="35"/>
        <v>1.4492462311557789E-11</v>
      </c>
      <c r="P36" s="40">
        <f t="shared" si="36"/>
        <v>0.61130925693647775</v>
      </c>
      <c r="Q36" s="33">
        <f t="shared" si="37"/>
        <v>247.73593386202774</v>
      </c>
      <c r="R36" s="43">
        <f t="shared" si="38"/>
        <v>0.65713997426047621</v>
      </c>
      <c r="S36" s="33">
        <f t="shared" si="39"/>
        <v>9.2406965453048766</v>
      </c>
      <c r="T36" s="33">
        <f t="shared" si="40"/>
        <v>6.8242651890251524</v>
      </c>
      <c r="U36" s="45">
        <f t="shared" si="41"/>
        <v>1.1585206398309278</v>
      </c>
    </row>
    <row r="37" spans="2:21" s="32" customFormat="1" ht="56.25">
      <c r="B37" s="69"/>
      <c r="C37" s="88" t="s">
        <v>69</v>
      </c>
      <c r="D37" s="28" t="s">
        <v>64</v>
      </c>
      <c r="E37" s="88" t="s">
        <v>65</v>
      </c>
      <c r="F37" s="29" t="s">
        <v>1</v>
      </c>
      <c r="G37" s="69" t="s">
        <v>59</v>
      </c>
      <c r="H37" s="29" t="s">
        <v>25</v>
      </c>
      <c r="I37" s="29" t="s">
        <v>28</v>
      </c>
      <c r="J37" s="88" t="s">
        <v>62</v>
      </c>
      <c r="K37" s="88" t="s">
        <v>98</v>
      </c>
      <c r="L37" s="28" t="s">
        <v>70</v>
      </c>
      <c r="M37" s="31" t="s">
        <v>108</v>
      </c>
      <c r="N37" s="88" t="s">
        <v>99</v>
      </c>
      <c r="O37" s="28" t="s">
        <v>71</v>
      </c>
      <c r="P37" s="31" t="s">
        <v>109</v>
      </c>
      <c r="Q37" s="31" t="s">
        <v>63</v>
      </c>
      <c r="R37" s="31" t="s">
        <v>110</v>
      </c>
      <c r="S37" s="30" t="s">
        <v>84</v>
      </c>
      <c r="T37" s="30" t="s">
        <v>83</v>
      </c>
      <c r="U37" s="70" t="s">
        <v>111</v>
      </c>
    </row>
    <row r="38" spans="2:21">
      <c r="B38" s="1" t="s">
        <v>103</v>
      </c>
      <c r="C38" s="44" t="s">
        <v>100</v>
      </c>
      <c r="D38" s="1">
        <f>H38+E38</f>
        <v>19.100000000000001</v>
      </c>
      <c r="E38" s="44">
        <v>9.4600000000000009</v>
      </c>
      <c r="F38" s="44">
        <f>E38/2</f>
        <v>4.7300000000000004</v>
      </c>
      <c r="G38" s="1">
        <v>0.18</v>
      </c>
      <c r="H38" s="1">
        <f>G38+E38</f>
        <v>9.64</v>
      </c>
      <c r="I38" s="66">
        <f>H38/F38</f>
        <v>2.0380549682875264</v>
      </c>
      <c r="J38" s="44">
        <v>1.216</v>
      </c>
      <c r="K38" s="17">
        <v>1.9000000000000001E-7</v>
      </c>
      <c r="L38" s="1">
        <f>K38/J38</f>
        <v>1.5625000000000001E-7</v>
      </c>
      <c r="M38" s="56">
        <f>L38/($J$3*E$6)</f>
        <v>0.12433975321714699</v>
      </c>
      <c r="N38" s="17">
        <v>1.9413000000000001E-10</v>
      </c>
      <c r="O38" s="1">
        <f>N38/J38</f>
        <v>1.5964638157894737E-10</v>
      </c>
      <c r="P38" s="60">
        <f>$K$3*$E$7/O38</f>
        <v>5.5493749869158261E-2</v>
      </c>
      <c r="Q38" s="33">
        <f>SQRT(K38/N38)</f>
        <v>31.284590396070964</v>
      </c>
      <c r="R38" s="64">
        <f>Q38/(120*PI())</f>
        <v>8.2984953402332168E-2</v>
      </c>
      <c r="S38" s="33">
        <f>EXP(M38*PI())</f>
        <v>1.4779039814942208</v>
      </c>
      <c r="T38" s="33">
        <f>EXP(P38*PI())</f>
        <v>1.1904587736563581</v>
      </c>
      <c r="U38" s="45">
        <f>L38*O38/($E$6*$E$7)</f>
        <v>2.2419220657918637</v>
      </c>
    </row>
    <row r="39" spans="2:21">
      <c r="B39" s="1" t="s">
        <v>87</v>
      </c>
      <c r="C39" s="1" t="s">
        <v>100</v>
      </c>
      <c r="D39" s="1">
        <f t="shared" ref="D39:D49" si="42">H39+E39</f>
        <v>19.420000000000002</v>
      </c>
      <c r="E39" s="1">
        <v>9.4600000000000009</v>
      </c>
      <c r="F39" s="1">
        <f>E39/2</f>
        <v>4.7300000000000004</v>
      </c>
      <c r="G39" s="1">
        <v>0.5</v>
      </c>
      <c r="H39" s="1">
        <f>G39+E39</f>
        <v>9.9600000000000009</v>
      </c>
      <c r="I39" s="66">
        <f>H39/F39</f>
        <v>2.1057082452431288</v>
      </c>
      <c r="J39" s="1">
        <v>1.216</v>
      </c>
      <c r="K39" s="17">
        <v>2.1799999999999999E-7</v>
      </c>
      <c r="L39" s="1">
        <f>K39/J39</f>
        <v>1.7927631578947367E-7</v>
      </c>
      <c r="M39" s="55">
        <f>L39/($J$3*E$6)</f>
        <v>0.14266350632283178</v>
      </c>
      <c r="N39" s="17">
        <v>1.085E-10</v>
      </c>
      <c r="O39" s="1">
        <f>N39/J39</f>
        <v>8.9226973684210524E-11</v>
      </c>
      <c r="P39" s="59">
        <f>$K$3*$E$7/O39</f>
        <v>9.9290337899536341E-2</v>
      </c>
      <c r="Q39" s="33">
        <f>SQRT(K39/N39)</f>
        <v>44.824285715020054</v>
      </c>
      <c r="R39" s="63">
        <f>Q39/(120*PI())</f>
        <v>0.11890011070181457</v>
      </c>
      <c r="S39" s="33">
        <f>EXP(M39*PI())</f>
        <v>1.5654770837757701</v>
      </c>
      <c r="T39" s="33">
        <f>EXP(P39*PI())</f>
        <v>1.3660587870326393</v>
      </c>
      <c r="U39" s="45">
        <f>L39*O39/($E$6*$E$7)</f>
        <v>1.4376742286686606</v>
      </c>
    </row>
    <row r="40" spans="2:21">
      <c r="B40" s="1" t="s">
        <v>90</v>
      </c>
      <c r="C40" s="1" t="s">
        <v>100</v>
      </c>
      <c r="D40" s="1">
        <f t="shared" si="42"/>
        <v>19.940000000000001</v>
      </c>
      <c r="E40" s="1">
        <v>9.4600000000000009</v>
      </c>
      <c r="F40" s="1">
        <f t="shared" si="28"/>
        <v>4.7300000000000004</v>
      </c>
      <c r="G40" s="1">
        <v>1.02</v>
      </c>
      <c r="H40" s="1">
        <f t="shared" si="32"/>
        <v>10.48</v>
      </c>
      <c r="I40" s="66">
        <f>H40/F40</f>
        <v>2.2156448202959829</v>
      </c>
      <c r="J40" s="1">
        <v>1.216</v>
      </c>
      <c r="K40" s="17">
        <v>2.65E-7</v>
      </c>
      <c r="L40" s="1">
        <f t="shared" si="33"/>
        <v>2.1792763157894737E-7</v>
      </c>
      <c r="M40" s="55">
        <f t="shared" si="34"/>
        <v>0.1734212347502313</v>
      </c>
      <c r="N40" s="17">
        <v>8.1349999999999996E-11</v>
      </c>
      <c r="O40" s="1">
        <f t="shared" si="35"/>
        <v>6.6899671052631583E-11</v>
      </c>
      <c r="P40" s="59">
        <f t="shared" si="36"/>
        <v>0.13242780162384379</v>
      </c>
      <c r="Q40" s="33">
        <f t="shared" si="37"/>
        <v>57.074768460652763</v>
      </c>
      <c r="R40" s="63">
        <f t="shared" si="38"/>
        <v>0.15139552543897158</v>
      </c>
      <c r="S40" s="33">
        <f t="shared" si="39"/>
        <v>1.7242960445359452</v>
      </c>
      <c r="T40" s="33">
        <f t="shared" si="40"/>
        <v>1.5159377262614435</v>
      </c>
      <c r="U40" s="45">
        <f t="shared" si="41"/>
        <v>1.3103209573027446</v>
      </c>
    </row>
    <row r="41" spans="2:21">
      <c r="B41" s="1" t="s">
        <v>76</v>
      </c>
      <c r="C41" s="1" t="s">
        <v>100</v>
      </c>
      <c r="D41" s="1">
        <f t="shared" si="42"/>
        <v>20.8</v>
      </c>
      <c r="E41" s="1">
        <v>9.4600000000000009</v>
      </c>
      <c r="F41" s="1">
        <f t="shared" si="28"/>
        <v>4.7300000000000004</v>
      </c>
      <c r="G41" s="1">
        <v>1.88</v>
      </c>
      <c r="H41" s="1">
        <f t="shared" si="32"/>
        <v>11.34</v>
      </c>
      <c r="I41" s="66">
        <f t="shared" si="31"/>
        <v>2.3974630021141645</v>
      </c>
      <c r="J41" s="1">
        <v>1.216</v>
      </c>
      <c r="K41" s="17">
        <v>3.9299999999999999E-7</v>
      </c>
      <c r="L41" s="1">
        <f t="shared" si="33"/>
        <v>3.231907894736842E-7</v>
      </c>
      <c r="M41" s="55">
        <f t="shared" si="34"/>
        <v>0.25718696323336188</v>
      </c>
      <c r="N41" s="17">
        <v>5.64E-11</v>
      </c>
      <c r="O41" s="1">
        <f t="shared" si="35"/>
        <v>4.6381578947368423E-11</v>
      </c>
      <c r="P41" s="59">
        <f t="shared" si="36"/>
        <v>0.19101066776772505</v>
      </c>
      <c r="Q41" s="33">
        <f t="shared" si="37"/>
        <v>83.47505679173257</v>
      </c>
      <c r="R41" s="63">
        <f t="shared" si="38"/>
        <v>0.22142446522134884</v>
      </c>
      <c r="S41" s="33">
        <f t="shared" si="39"/>
        <v>2.2433643348539061</v>
      </c>
      <c r="T41" s="33">
        <f t="shared" si="40"/>
        <v>1.8222604038675543</v>
      </c>
      <c r="U41" s="45">
        <f t="shared" si="41"/>
        <v>1.3472429211214898</v>
      </c>
    </row>
    <row r="42" spans="2:21">
      <c r="B42" s="1" t="s">
        <v>76</v>
      </c>
      <c r="C42" s="44" t="s">
        <v>100</v>
      </c>
      <c r="D42" s="1">
        <f t="shared" si="42"/>
        <v>20.78</v>
      </c>
      <c r="E42" s="44">
        <v>9.4600000000000009</v>
      </c>
      <c r="F42" s="44">
        <f t="shared" si="28"/>
        <v>4.7300000000000004</v>
      </c>
      <c r="G42" s="44">
        <v>1.86</v>
      </c>
      <c r="H42" s="44">
        <f t="shared" si="32"/>
        <v>11.32</v>
      </c>
      <c r="I42" s="67">
        <f t="shared" ref="I42:I49" si="43">H42/F42</f>
        <v>2.3932346723044398</v>
      </c>
      <c r="J42" s="44">
        <v>1.216</v>
      </c>
      <c r="K42" s="47">
        <v>3.6600000000000002E-7</v>
      </c>
      <c r="L42" s="44">
        <f t="shared" si="33"/>
        <v>3.009868421052632E-7</v>
      </c>
      <c r="M42" s="56">
        <f t="shared" si="34"/>
        <v>0.23951762988145159</v>
      </c>
      <c r="N42" s="47">
        <v>5.6150000000000001E-11</v>
      </c>
      <c r="O42" s="44">
        <f t="shared" si="35"/>
        <v>4.6175986842105263E-11</v>
      </c>
      <c r="P42" s="60">
        <f t="shared" si="36"/>
        <v>0.19186111597684227</v>
      </c>
      <c r="Q42" s="48">
        <f t="shared" si="37"/>
        <v>80.735708797147112</v>
      </c>
      <c r="R42" s="64">
        <f t="shared" si="38"/>
        <v>0.2141581189848964</v>
      </c>
      <c r="S42" s="48">
        <f t="shared" si="39"/>
        <v>2.1222287347474209</v>
      </c>
      <c r="T42" s="48">
        <f t="shared" si="40"/>
        <v>1.8271355594153849</v>
      </c>
      <c r="U42" s="49">
        <f t="shared" si="41"/>
        <v>1.2491227035025909</v>
      </c>
    </row>
    <row r="43" spans="2:21">
      <c r="B43" s="1" t="s">
        <v>77</v>
      </c>
      <c r="C43" s="44" t="s">
        <v>100</v>
      </c>
      <c r="D43" s="1">
        <f t="shared" si="42"/>
        <v>21.900000000000002</v>
      </c>
      <c r="E43" s="44">
        <v>9.4600000000000009</v>
      </c>
      <c r="F43" s="44">
        <f t="shared" si="28"/>
        <v>4.7300000000000004</v>
      </c>
      <c r="G43" s="1">
        <v>2.98</v>
      </c>
      <c r="H43" s="1">
        <f t="shared" si="32"/>
        <v>12.440000000000001</v>
      </c>
      <c r="I43" s="66">
        <f t="shared" si="43"/>
        <v>2.6300211416490487</v>
      </c>
      <c r="J43" s="44">
        <v>1.216</v>
      </c>
      <c r="K43" s="17">
        <v>4.3799999999999998E-7</v>
      </c>
      <c r="L43" s="1">
        <f t="shared" si="33"/>
        <v>3.601973684210526E-7</v>
      </c>
      <c r="M43" s="55">
        <f t="shared" si="34"/>
        <v>0.28663585215321247</v>
      </c>
      <c r="N43" s="17">
        <v>4.5529999999999997E-11</v>
      </c>
      <c r="O43" s="1">
        <f t="shared" si="35"/>
        <v>3.7442434210526311E-11</v>
      </c>
      <c r="P43" s="59">
        <f t="shared" si="36"/>
        <v>0.23661325855698867</v>
      </c>
      <c r="Q43" s="33">
        <f t="shared" si="37"/>
        <v>98.081755433703023</v>
      </c>
      <c r="R43" s="63">
        <f t="shared" si="38"/>
        <v>0.26016993674007005</v>
      </c>
      <c r="S43" s="33">
        <f t="shared" si="39"/>
        <v>2.4608162094679815</v>
      </c>
      <c r="T43" s="33">
        <f t="shared" si="40"/>
        <v>2.1029528472813723</v>
      </c>
      <c r="U43" s="45">
        <f t="shared" si="41"/>
        <v>1.2121211153977272</v>
      </c>
    </row>
    <row r="44" spans="2:21">
      <c r="B44" s="1" t="s">
        <v>75</v>
      </c>
      <c r="C44" s="44" t="s">
        <v>100</v>
      </c>
      <c r="D44" s="1">
        <f t="shared" si="42"/>
        <v>23.75</v>
      </c>
      <c r="E44" s="44">
        <v>9.4600000000000009</v>
      </c>
      <c r="F44" s="44">
        <f t="shared" si="28"/>
        <v>4.7300000000000004</v>
      </c>
      <c r="G44" s="1">
        <v>4.83</v>
      </c>
      <c r="H44" s="1">
        <f t="shared" si="32"/>
        <v>14.290000000000001</v>
      </c>
      <c r="I44" s="66">
        <f t="shared" si="43"/>
        <v>3.0211416490486256</v>
      </c>
      <c r="J44" s="44">
        <v>1.216</v>
      </c>
      <c r="K44" s="17">
        <v>5.3200000000000005E-7</v>
      </c>
      <c r="L44" s="1">
        <f t="shared" si="33"/>
        <v>4.3750000000000005E-7</v>
      </c>
      <c r="M44" s="55">
        <f t="shared" si="34"/>
        <v>0.34815130900801156</v>
      </c>
      <c r="N44" s="17">
        <v>3.5660000000000003E-11</v>
      </c>
      <c r="O44" s="1">
        <f t="shared" si="35"/>
        <v>2.9325657894736845E-11</v>
      </c>
      <c r="P44" s="59">
        <f t="shared" si="36"/>
        <v>0.30210324346886408</v>
      </c>
      <c r="Q44" s="33">
        <f t="shared" si="37"/>
        <v>122.14203366617868</v>
      </c>
      <c r="R44" s="63">
        <f t="shared" si="38"/>
        <v>0.32399180695448387</v>
      </c>
      <c r="S44" s="33">
        <f t="shared" si="39"/>
        <v>2.9854473294147743</v>
      </c>
      <c r="T44" s="33">
        <f t="shared" si="40"/>
        <v>2.5833456703560307</v>
      </c>
      <c r="U44" s="45">
        <f t="shared" si="41"/>
        <v>1.1531006769957555</v>
      </c>
    </row>
    <row r="45" spans="2:21">
      <c r="B45" s="1" t="s">
        <v>86</v>
      </c>
      <c r="C45" s="44" t="s">
        <v>100</v>
      </c>
      <c r="D45" s="1">
        <f t="shared" si="42"/>
        <v>24.92</v>
      </c>
      <c r="E45" s="44">
        <v>9.4600000000000009</v>
      </c>
      <c r="F45" s="44">
        <f t="shared" si="28"/>
        <v>4.7300000000000004</v>
      </c>
      <c r="G45" s="50">
        <v>6</v>
      </c>
      <c r="H45" s="50">
        <f t="shared" si="32"/>
        <v>15.46</v>
      </c>
      <c r="I45" s="68">
        <f t="shared" si="43"/>
        <v>3.2684989429175473</v>
      </c>
      <c r="J45" s="44">
        <v>1.216</v>
      </c>
      <c r="K45" s="51">
        <v>5.8400000000000004E-7</v>
      </c>
      <c r="L45" s="50">
        <f t="shared" si="33"/>
        <v>4.8026315789473684E-7</v>
      </c>
      <c r="M45" s="57">
        <f t="shared" si="34"/>
        <v>0.38218113620428334</v>
      </c>
      <c r="N45" s="51">
        <v>3.2289999999999999E-11</v>
      </c>
      <c r="O45" s="50">
        <f t="shared" si="35"/>
        <v>2.6554276315789474E-11</v>
      </c>
      <c r="P45" s="61">
        <f t="shared" si="36"/>
        <v>0.33363275509754392</v>
      </c>
      <c r="Q45" s="52">
        <f t="shared" si="37"/>
        <v>134.48455214700863</v>
      </c>
      <c r="R45" s="65">
        <f t="shared" si="38"/>
        <v>0.35673135406160317</v>
      </c>
      <c r="S45" s="52">
        <f t="shared" si="39"/>
        <v>3.3223004507775342</v>
      </c>
      <c r="T45" s="52">
        <f t="shared" si="40"/>
        <v>2.8523357282776485</v>
      </c>
      <c r="U45" s="53">
        <f t="shared" si="41"/>
        <v>1.1461861283020021</v>
      </c>
    </row>
    <row r="46" spans="2:21">
      <c r="B46" s="1" t="s">
        <v>79</v>
      </c>
      <c r="C46" s="44" t="s">
        <v>100</v>
      </c>
      <c r="D46" s="1">
        <f t="shared" si="42"/>
        <v>27.1</v>
      </c>
      <c r="E46" s="44">
        <v>9.4600000000000009</v>
      </c>
      <c r="F46" s="44">
        <f t="shared" si="28"/>
        <v>4.7300000000000004</v>
      </c>
      <c r="G46" s="1">
        <v>8.18</v>
      </c>
      <c r="H46" s="1">
        <f t="shared" si="32"/>
        <v>17.64</v>
      </c>
      <c r="I46" s="66">
        <f t="shared" si="43"/>
        <v>3.7293868921775895</v>
      </c>
      <c r="J46" s="44">
        <v>1.216</v>
      </c>
      <c r="K46" s="17">
        <v>6.6499999999999999E-7</v>
      </c>
      <c r="L46" s="1">
        <f t="shared" si="33"/>
        <v>5.4687499999999995E-7</v>
      </c>
      <c r="M46" s="55">
        <f t="shared" si="34"/>
        <v>0.43518913626001438</v>
      </c>
      <c r="N46" s="17">
        <v>2.789E-11</v>
      </c>
      <c r="O46" s="1">
        <f t="shared" si="35"/>
        <v>2.2935855263157895E-11</v>
      </c>
      <c r="P46" s="59">
        <f t="shared" si="36"/>
        <v>0.38626753897811739</v>
      </c>
      <c r="Q46" s="33">
        <f t="shared" si="37"/>
        <v>154.41396169669972</v>
      </c>
      <c r="R46" s="63">
        <f t="shared" si="38"/>
        <v>0.40959575477387256</v>
      </c>
      <c r="S46" s="33">
        <f t="shared" si="39"/>
        <v>3.9242960836148915</v>
      </c>
      <c r="T46" s="33">
        <f t="shared" si="40"/>
        <v>3.3652264710343105</v>
      </c>
      <c r="U46" s="45">
        <f t="shared" si="41"/>
        <v>1.1273127412160548</v>
      </c>
    </row>
    <row r="47" spans="2:21">
      <c r="B47" s="1" t="s">
        <v>97</v>
      </c>
      <c r="C47" s="44" t="s">
        <v>100</v>
      </c>
      <c r="D47" s="1">
        <f t="shared" si="42"/>
        <v>39.92</v>
      </c>
      <c r="E47" s="44">
        <v>9.4600000000000009</v>
      </c>
      <c r="F47" s="44">
        <f t="shared" si="28"/>
        <v>4.7300000000000004</v>
      </c>
      <c r="G47" s="1">
        <v>21</v>
      </c>
      <c r="H47" s="1">
        <f t="shared" si="32"/>
        <v>30.46</v>
      </c>
      <c r="I47" s="66">
        <f t="shared" si="43"/>
        <v>6.4397463002114161</v>
      </c>
      <c r="J47" s="44">
        <v>1.216</v>
      </c>
      <c r="K47" s="17">
        <v>9.5900000000000005E-7</v>
      </c>
      <c r="L47" s="1">
        <f t="shared" si="33"/>
        <v>7.8865131578947374E-7</v>
      </c>
      <c r="M47" s="55">
        <f t="shared" si="34"/>
        <v>0.62758854386970508</v>
      </c>
      <c r="N47" s="17">
        <v>1.813E-11</v>
      </c>
      <c r="O47" s="1">
        <f t="shared" si="35"/>
        <v>1.4909539473684211E-11</v>
      </c>
      <c r="P47" s="59">
        <f t="shared" si="36"/>
        <v>0.59420858588525605</v>
      </c>
      <c r="Q47" s="33">
        <f t="shared" si="37"/>
        <v>229.99076697935703</v>
      </c>
      <c r="R47" s="63">
        <f t="shared" si="38"/>
        <v>0.61006945717101557</v>
      </c>
      <c r="S47" s="33">
        <f t="shared" si="39"/>
        <v>7.1823566892002617</v>
      </c>
      <c r="T47" s="33">
        <f t="shared" si="40"/>
        <v>6.4673169273212023</v>
      </c>
      <c r="U47" s="45">
        <f t="shared" si="41"/>
        <v>1.056794799026193</v>
      </c>
    </row>
    <row r="48" spans="2:21">
      <c r="B48" s="1" t="s">
        <v>102</v>
      </c>
      <c r="C48" s="44" t="s">
        <v>100</v>
      </c>
      <c r="D48" s="1">
        <f>H48+E48</f>
        <v>33.1</v>
      </c>
      <c r="E48" s="44">
        <v>9.4600000000000009</v>
      </c>
      <c r="F48" s="44">
        <f>E48/2</f>
        <v>4.7300000000000004</v>
      </c>
      <c r="G48" s="1">
        <v>14.18</v>
      </c>
      <c r="H48" s="1">
        <f>G48+E48</f>
        <v>23.64</v>
      </c>
      <c r="I48" s="66">
        <f t="shared" si="43"/>
        <v>4.9978858350951372</v>
      </c>
      <c r="J48" s="44">
        <v>1.216</v>
      </c>
      <c r="K48" s="17">
        <v>8.2900000000000002E-7</v>
      </c>
      <c r="L48" s="1">
        <f>K48/J48</f>
        <v>6.8174342105263159E-7</v>
      </c>
      <c r="M48" s="55">
        <f>L48/($J$3*E$6)</f>
        <v>0.5425139758790255</v>
      </c>
      <c r="N48" s="17">
        <v>2.161E-11</v>
      </c>
      <c r="O48" s="1">
        <f>N48/J48</f>
        <v>1.7771381578947368E-11</v>
      </c>
      <c r="P48" s="59">
        <f>$K$3*$E$7/O48</f>
        <v>0.49851928098564063</v>
      </c>
      <c r="Q48" s="33">
        <f>SQRT(K48/N48)</f>
        <v>195.8618633242798</v>
      </c>
      <c r="R48" s="63">
        <f>Q48/(120*PI())</f>
        <v>0.51953972852080565</v>
      </c>
      <c r="S48" s="33">
        <f>EXP(M48*PI())</f>
        <v>5.4978544772787616</v>
      </c>
      <c r="T48" s="33">
        <f>EXP(P48*PI())</f>
        <v>4.7881518927155957</v>
      </c>
      <c r="U48" s="45">
        <f>L48*O48/($E$6*$E$7)</f>
        <v>1.0888888567026664</v>
      </c>
    </row>
    <row r="49" spans="2:21">
      <c r="B49" s="1" t="s">
        <v>101</v>
      </c>
      <c r="C49" s="44" t="s">
        <v>100</v>
      </c>
      <c r="D49" s="1">
        <f t="shared" si="42"/>
        <v>89.920000000000016</v>
      </c>
      <c r="E49" s="44">
        <v>9.4600000000000009</v>
      </c>
      <c r="F49" s="44">
        <f t="shared" si="28"/>
        <v>4.7300000000000004</v>
      </c>
      <c r="G49" s="44">
        <v>71</v>
      </c>
      <c r="H49" s="44">
        <f t="shared" si="32"/>
        <v>80.460000000000008</v>
      </c>
      <c r="I49" s="67">
        <f t="shared" si="43"/>
        <v>17.010570824524311</v>
      </c>
      <c r="J49" s="44">
        <v>1.216</v>
      </c>
      <c r="K49" s="47">
        <v>1.491E-6</v>
      </c>
      <c r="L49" s="44">
        <f t="shared" si="33"/>
        <v>1.2261513157894738E-6</v>
      </c>
      <c r="M49" s="56">
        <f t="shared" si="34"/>
        <v>0.97573985287771658</v>
      </c>
      <c r="N49" s="47">
        <v>1.177E-11</v>
      </c>
      <c r="O49" s="44">
        <f t="shared" si="35"/>
        <v>9.6792763157894738E-12</v>
      </c>
      <c r="P49" s="60">
        <f t="shared" si="36"/>
        <v>0.91529325931178362</v>
      </c>
      <c r="Q49" s="48">
        <f t="shared" si="37"/>
        <v>355.91852284236904</v>
      </c>
      <c r="R49" s="64">
        <f t="shared" si="38"/>
        <v>0.94410320413881166</v>
      </c>
      <c r="S49" s="48">
        <f t="shared" si="39"/>
        <v>21.442547596677265</v>
      </c>
      <c r="T49" s="48">
        <f t="shared" si="40"/>
        <v>17.733909173358633</v>
      </c>
      <c r="U49" s="49">
        <f t="shared" si="41"/>
        <v>1.0666657792289491</v>
      </c>
    </row>
  </sheetData>
  <phoneticPr fontId="1"/>
  <pageMargins left="0.7" right="0.7" top="0.75" bottom="0.75" header="0.3" footer="0.3"/>
  <drawing r:id="rId1"/>
  <legacyDrawing r:id="rId2"/>
  <webPublishItems count="1">
    <webPublishItem id="398" divId="並行２線の特性インピーダンス_398" sourceType="sheet" destinationFile="C:\Users\ユーザー\Desktop\並行２線の特性インピーダンス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D43F9-AB1B-4986-A339-F45326183FD6}">
  <dimension ref="B1:K9"/>
  <sheetViews>
    <sheetView workbookViewId="0">
      <selection activeCell="J13" sqref="J13"/>
    </sheetView>
  </sheetViews>
  <sheetFormatPr defaultRowHeight="18.75"/>
  <cols>
    <col min="2" max="2" width="12.75" bestFit="1" customWidth="1"/>
    <col min="3" max="3" width="12.75" customWidth="1"/>
    <col min="4" max="4" width="10.875" bestFit="1" customWidth="1"/>
    <col min="5" max="5" width="16.625" bestFit="1" customWidth="1"/>
    <col min="7" max="7" width="11.25" bestFit="1" customWidth="1"/>
    <col min="10" max="10" width="12.625" bestFit="1" customWidth="1"/>
    <col min="11" max="11" width="15.875" style="26" bestFit="1" customWidth="1"/>
  </cols>
  <sheetData>
    <row r="1" spans="2:11" ht="19.5" thickBot="1"/>
    <row r="2" spans="2:11" ht="19.5" thickBot="1">
      <c r="E2" s="89" t="s">
        <v>140</v>
      </c>
      <c r="F2" s="90">
        <v>25.2</v>
      </c>
      <c r="G2" s="91" t="s">
        <v>139</v>
      </c>
    </row>
    <row r="4" spans="2:11">
      <c r="B4" s="29" t="s">
        <v>104</v>
      </c>
      <c r="C4" s="29" t="s">
        <v>151</v>
      </c>
      <c r="D4" s="29" t="s">
        <v>141</v>
      </c>
      <c r="E4" s="29" t="s">
        <v>149</v>
      </c>
      <c r="F4" s="29" t="s">
        <v>143</v>
      </c>
      <c r="G4" s="29" t="s">
        <v>150</v>
      </c>
      <c r="H4" s="29" t="s">
        <v>28</v>
      </c>
      <c r="I4" s="29" t="s">
        <v>38</v>
      </c>
      <c r="J4" s="29" t="s">
        <v>152</v>
      </c>
      <c r="K4" s="30" t="s">
        <v>153</v>
      </c>
    </row>
    <row r="5" spans="2:11">
      <c r="B5" s="1" t="s">
        <v>145</v>
      </c>
      <c r="C5" s="1">
        <v>0.995</v>
      </c>
      <c r="D5" s="92" t="s">
        <v>142</v>
      </c>
      <c r="E5" s="1">
        <v>8</v>
      </c>
      <c r="F5" s="1">
        <v>1.02</v>
      </c>
      <c r="G5" s="1">
        <f>F5+E5</f>
        <v>9.02</v>
      </c>
      <c r="H5" s="1">
        <f>G5/(E5/2)</f>
        <v>2.2549999999999999</v>
      </c>
      <c r="I5" s="1">
        <v>0.37</v>
      </c>
      <c r="J5" s="1">
        <f>I5/C5</f>
        <v>0.37185929648241206</v>
      </c>
      <c r="K5" s="33">
        <f>J5/(実測によるｆの計算!$E$6*実測によるｆの計算!$J$3)*10^-6</f>
        <v>0.29591611619920005</v>
      </c>
    </row>
    <row r="6" spans="2:11">
      <c r="B6" s="1" t="s">
        <v>146</v>
      </c>
      <c r="C6" s="1">
        <v>0.995</v>
      </c>
      <c r="D6" s="92" t="s">
        <v>142</v>
      </c>
      <c r="E6" s="1">
        <v>8</v>
      </c>
      <c r="F6" s="1">
        <v>4.8</v>
      </c>
      <c r="G6" s="1">
        <f t="shared" ref="G6:G9" si="0">F6+E6</f>
        <v>12.8</v>
      </c>
      <c r="H6" s="1">
        <f>G6/(E6/2)</f>
        <v>3.2</v>
      </c>
      <c r="I6" s="1">
        <v>0.62</v>
      </c>
      <c r="J6" s="1">
        <f>I6/C6</f>
        <v>0.62311557788944727</v>
      </c>
      <c r="K6" s="33">
        <f>J6/(実測によるｆの計算!$E$6*実測によるｆの計算!$J$3)*10^-6</f>
        <v>0.49585943795541632</v>
      </c>
    </row>
    <row r="7" spans="2:11">
      <c r="B7" s="1" t="s">
        <v>147</v>
      </c>
      <c r="C7" s="1">
        <v>0.995</v>
      </c>
      <c r="D7" s="92" t="s">
        <v>142</v>
      </c>
      <c r="E7" s="1">
        <v>8</v>
      </c>
      <c r="F7" s="1">
        <v>1.88</v>
      </c>
      <c r="G7" s="1">
        <f t="shared" si="0"/>
        <v>9.879999999999999</v>
      </c>
      <c r="H7" s="1">
        <f t="shared" ref="H7:H9" si="1">G7/(E7/2)</f>
        <v>2.4699999999999998</v>
      </c>
      <c r="I7" s="1">
        <v>0.54</v>
      </c>
      <c r="J7" s="1">
        <f t="shared" ref="J7:J9" si="2">I7/C7</f>
        <v>0.542713567839196</v>
      </c>
      <c r="K7" s="33">
        <f>J7/(実測によるｆの計算!$E$6*実測によるｆの計算!$J$3)*10^-6</f>
        <v>0.43187757499342705</v>
      </c>
    </row>
    <row r="8" spans="2:11">
      <c r="B8" s="1" t="s">
        <v>148</v>
      </c>
      <c r="C8" s="1">
        <v>0.995</v>
      </c>
      <c r="D8" s="92" t="s">
        <v>142</v>
      </c>
      <c r="E8" s="1">
        <v>8</v>
      </c>
      <c r="F8" s="1">
        <v>8.1999999999999993</v>
      </c>
      <c r="G8" s="1">
        <f t="shared" si="0"/>
        <v>16.2</v>
      </c>
      <c r="H8" s="1">
        <f t="shared" si="1"/>
        <v>4.05</v>
      </c>
      <c r="I8" s="1">
        <v>0.75</v>
      </c>
      <c r="J8" s="1">
        <f t="shared" si="2"/>
        <v>0.75376884422110557</v>
      </c>
      <c r="K8" s="33">
        <f>J8/(実測によるｆの計算!$E$6*実測によるｆの計算!$J$3)*10^-6</f>
        <v>0.59982996526864873</v>
      </c>
    </row>
    <row r="9" spans="2:11">
      <c r="B9" s="1" t="s">
        <v>145</v>
      </c>
      <c r="C9" s="1">
        <v>1.216</v>
      </c>
      <c r="D9" s="93" t="s">
        <v>144</v>
      </c>
      <c r="E9" s="1">
        <v>9.5</v>
      </c>
      <c r="F9" s="1">
        <v>1.02</v>
      </c>
      <c r="G9" s="1">
        <f t="shared" si="0"/>
        <v>10.52</v>
      </c>
      <c r="H9" s="1">
        <f t="shared" si="1"/>
        <v>2.2147368421052631</v>
      </c>
      <c r="I9" s="1">
        <v>0.38</v>
      </c>
      <c r="J9" s="1">
        <f t="shared" si="2"/>
        <v>0.3125</v>
      </c>
      <c r="K9" s="33">
        <f>J9/(実測によるｆの計算!$E$6*実測によるｆの計算!$J$3)*10^-6</f>
        <v>0.24867950643429396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D564B-B3C3-4359-B24F-A7C15D93083D}">
  <dimension ref="A1"/>
  <sheetViews>
    <sheetView topLeftCell="B37" workbookViewId="0">
      <selection activeCell="H18" sqref="H18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72DB5-F70F-498D-A091-F3922FB16F11}">
  <dimension ref="A1:L37"/>
  <sheetViews>
    <sheetView topLeftCell="A10" zoomScaleNormal="100" workbookViewId="0">
      <selection activeCell="M14" sqref="M14"/>
    </sheetView>
  </sheetViews>
  <sheetFormatPr defaultRowHeight="18.75"/>
  <cols>
    <col min="9" max="9" width="13.375" bestFit="1" customWidth="1"/>
  </cols>
  <sheetData>
    <row r="1" spans="1:12">
      <c r="E1" t="s">
        <v>28</v>
      </c>
      <c r="F1" t="s">
        <v>118</v>
      </c>
      <c r="G1" t="s">
        <v>131</v>
      </c>
      <c r="H1" t="s">
        <v>35</v>
      </c>
      <c r="I1" t="s">
        <v>121</v>
      </c>
      <c r="J1" t="s">
        <v>130</v>
      </c>
      <c r="K1" t="s">
        <v>132</v>
      </c>
      <c r="L1" t="s">
        <v>122</v>
      </c>
    </row>
    <row r="2" spans="1:12">
      <c r="E2" s="73">
        <f>実測によるｆの計算!I12</f>
        <v>2.0200000000000005</v>
      </c>
      <c r="F2">
        <f>実測によるｆの計算!S12</f>
        <v>1.5186762103551275</v>
      </c>
      <c r="G2">
        <f>実測によるｆの計算!M12</f>
        <v>0.13300229763223506</v>
      </c>
      <c r="H2">
        <f>1/PI()*LN(0.5*E2+SQRT((0.5*E2)^2-1))</f>
        <v>4.4978386782317921E-2</v>
      </c>
      <c r="I2">
        <f>$B$4*EXP(-$A$4*(E2-2))/PI()</f>
        <v>9.5016692700982217E-2</v>
      </c>
      <c r="J2">
        <f t="shared" ref="J2:J37" si="0">H2+I2</f>
        <v>0.13999507948330014</v>
      </c>
      <c r="K2">
        <f>G2-H2</f>
        <v>8.8023910849917147E-2</v>
      </c>
      <c r="L2">
        <f>1/PI()*LN($C$4*0.5*E2+SQRT((0.5*E2)^2-1))</f>
        <v>0.16070594653613665</v>
      </c>
    </row>
    <row r="3" spans="1:12">
      <c r="A3" s="76" t="s">
        <v>119</v>
      </c>
      <c r="B3" s="76" t="s">
        <v>120</v>
      </c>
      <c r="C3" s="76" t="s">
        <v>123</v>
      </c>
      <c r="E3" s="73">
        <f>実測によるｆの計算!I13</f>
        <v>2.0520000000000005</v>
      </c>
      <c r="F3">
        <f>実測によるｆの計算!S13</f>
        <v>1.4504286866336804</v>
      </c>
      <c r="G3">
        <f>実測によるｆの計算!M13</f>
        <v>0.11836644647968</v>
      </c>
      <c r="H3">
        <f t="shared" ref="H3:H37" si="1">1/PI()*LN(0.5*E3+SQRT((0.5*E3)^2-1))</f>
        <v>7.2429465646101088E-2</v>
      </c>
      <c r="I3">
        <f t="shared" ref="I3:I37" si="2">$B$4*EXP(-$A$4*(E3-2))/PI()</f>
        <v>9.425959160163995E-2</v>
      </c>
      <c r="J3">
        <f t="shared" si="0"/>
        <v>0.16668905724774102</v>
      </c>
      <c r="K3">
        <f t="shared" ref="K3:K37" si="3">G3-H3</f>
        <v>4.5936980833578916E-2</v>
      </c>
      <c r="L3">
        <f t="shared" ref="L3:L37" si="4">1/PI()*LN($C$4*0.5*E3+SQRT((0.5*E3)^2-1))</f>
        <v>0.18148082066888827</v>
      </c>
    </row>
    <row r="4" spans="1:12">
      <c r="A4" s="76">
        <v>0.25</v>
      </c>
      <c r="B4" s="76">
        <v>0.3</v>
      </c>
      <c r="C4" s="76">
        <v>1.5</v>
      </c>
      <c r="E4" s="73">
        <f>実測によるｆの計算!I14</f>
        <v>2.056</v>
      </c>
      <c r="F4">
        <f>実測によるｆの計算!S14</f>
        <v>1.8048040792067952</v>
      </c>
      <c r="G4">
        <f>実測によるｆの計算!M14</f>
        <v>0.18794672245084326</v>
      </c>
      <c r="H4">
        <f t="shared" si="1"/>
        <v>7.5151205089332013E-2</v>
      </c>
      <c r="I4">
        <f t="shared" si="2"/>
        <v>9.4165379124128118E-2</v>
      </c>
      <c r="J4">
        <f t="shared" si="0"/>
        <v>0.16931658421346013</v>
      </c>
      <c r="K4">
        <f t="shared" si="3"/>
        <v>0.11279551736151125</v>
      </c>
      <c r="L4">
        <f t="shared" si="4"/>
        <v>0.18359429338290001</v>
      </c>
    </row>
    <row r="5" spans="1:12">
      <c r="A5">
        <v>0.6</v>
      </c>
      <c r="B5">
        <v>0.35</v>
      </c>
      <c r="E5" s="73">
        <f>実測によるｆの計算!I15</f>
        <v>2.1520000000000001</v>
      </c>
      <c r="F5">
        <f>実測によるｆの計算!S15</f>
        <v>2.4521975758405601</v>
      </c>
      <c r="G5">
        <f>実測によるｆの計算!M15</f>
        <v>0.28551906346787675</v>
      </c>
      <c r="H5">
        <f t="shared" si="1"/>
        <v>0.12332721670413642</v>
      </c>
      <c r="I5">
        <f t="shared" si="2"/>
        <v>9.1932313992822035E-2</v>
      </c>
      <c r="J5">
        <f t="shared" si="0"/>
        <v>0.21525953069695847</v>
      </c>
      <c r="K5">
        <f t="shared" si="3"/>
        <v>0.16219184676374032</v>
      </c>
      <c r="L5">
        <f t="shared" si="4"/>
        <v>0.22241478866677428</v>
      </c>
    </row>
    <row r="6" spans="1:12">
      <c r="E6" s="73">
        <f>実測によるｆの計算!I16</f>
        <v>2.2000000000000002</v>
      </c>
      <c r="F6">
        <f>実測によるｆの計算!S16</f>
        <v>2.0515440372608671</v>
      </c>
      <c r="G6">
        <f>実測によるｆの計算!M16</f>
        <v>0.22873516008911138</v>
      </c>
      <c r="H6">
        <f t="shared" si="1"/>
        <v>0.14119216056806877</v>
      </c>
      <c r="I6">
        <f t="shared" si="2"/>
        <v>9.0835718954248496E-2</v>
      </c>
      <c r="J6">
        <f t="shared" si="0"/>
        <v>0.23202787952231727</v>
      </c>
      <c r="K6">
        <f t="shared" si="3"/>
        <v>8.7542999521042608E-2</v>
      </c>
      <c r="L6">
        <f t="shared" si="4"/>
        <v>0.23741518781258805</v>
      </c>
    </row>
    <row r="7" spans="1:12">
      <c r="E7" s="73">
        <f>実測によるｆの計算!I17</f>
        <v>2.2399999999999998</v>
      </c>
      <c r="F7">
        <f>実測によるｆの計算!S17</f>
        <v>2.6111706334067879</v>
      </c>
      <c r="G7">
        <f>実測によるｆの計算!M17</f>
        <v>0.30551339564349844</v>
      </c>
      <c r="H7">
        <f t="shared" si="1"/>
        <v>0.1544206253793125</v>
      </c>
      <c r="I7">
        <f t="shared" si="2"/>
        <v>8.993188844913988E-2</v>
      </c>
      <c r="J7">
        <f t="shared" si="0"/>
        <v>0.24435251382845238</v>
      </c>
      <c r="K7">
        <f t="shared" si="3"/>
        <v>0.15109277026418594</v>
      </c>
      <c r="L7">
        <f t="shared" si="4"/>
        <v>0.24870582908461469</v>
      </c>
    </row>
    <row r="8" spans="1:12">
      <c r="E8" s="73">
        <f>実測によるｆの計算!I18</f>
        <v>2.44</v>
      </c>
      <c r="F8">
        <f>実測によるｆの計算!S18</f>
        <v>2.314504599960082</v>
      </c>
      <c r="G8">
        <f>実測によるｆの計算!M18</f>
        <v>0.26712427786630494</v>
      </c>
      <c r="H8">
        <f t="shared" si="1"/>
        <v>0.20745187412557428</v>
      </c>
      <c r="I8">
        <f t="shared" si="2"/>
        <v>8.5545858493737734E-2</v>
      </c>
      <c r="J8">
        <f t="shared" si="0"/>
        <v>0.292997732619312</v>
      </c>
      <c r="K8">
        <f t="shared" si="3"/>
        <v>5.9672403740730656E-2</v>
      </c>
      <c r="L8">
        <f t="shared" si="4"/>
        <v>0.29531744286076284</v>
      </c>
    </row>
    <row r="9" spans="1:12">
      <c r="E9" s="73">
        <f>実測によるｆの計算!I19</f>
        <v>2.5200000000000005</v>
      </c>
      <c r="F9">
        <f>実測によるｆの計算!S19</f>
        <v>2.5915624430227804</v>
      </c>
      <c r="G9">
        <f>実測によるｆの計算!M19</f>
        <v>0.30311407578242383</v>
      </c>
      <c r="H9">
        <f t="shared" si="1"/>
        <v>0.22483347492608696</v>
      </c>
      <c r="I9">
        <f t="shared" si="2"/>
        <v>8.385193700244914E-2</v>
      </c>
      <c r="J9">
        <f t="shared" si="0"/>
        <v>0.3086854119285361</v>
      </c>
      <c r="K9">
        <f t="shared" si="3"/>
        <v>7.8280600856336868E-2</v>
      </c>
      <c r="L9">
        <f t="shared" si="4"/>
        <v>0.31099784908352096</v>
      </c>
    </row>
    <row r="10" spans="1:12">
      <c r="E10" s="73">
        <f>実測によるｆの計算!I20</f>
        <v>2.7519999999999998</v>
      </c>
      <c r="F10">
        <f>実測によるｆの計算!S20</f>
        <v>2.9164040340581279</v>
      </c>
      <c r="G10">
        <f>実測によるｆの計算!M20</f>
        <v>0.34070342027259248</v>
      </c>
      <c r="H10">
        <f t="shared" si="1"/>
        <v>0.268041794037439</v>
      </c>
      <c r="I10">
        <f t="shared" si="2"/>
        <v>7.912687594483489E-2</v>
      </c>
      <c r="J10">
        <f t="shared" si="0"/>
        <v>0.34716866998227391</v>
      </c>
      <c r="K10">
        <f t="shared" si="3"/>
        <v>7.2661626235153487E-2</v>
      </c>
      <c r="L10">
        <f t="shared" si="4"/>
        <v>0.35067229611212952</v>
      </c>
    </row>
    <row r="11" spans="1:12">
      <c r="E11" s="73">
        <f>実測によるｆの計算!I21</f>
        <v>3.1920000000000002</v>
      </c>
      <c r="F11">
        <f>実測によるｆの計算!S21</f>
        <v>3.5836485754914311</v>
      </c>
      <c r="G11">
        <f>実測によるｆの計算!M21</f>
        <v>0.40628482980863151</v>
      </c>
      <c r="H11">
        <f t="shared" si="1"/>
        <v>0.3322387324179103</v>
      </c>
      <c r="I11">
        <f t="shared" si="2"/>
        <v>7.0884556490756812E-2</v>
      </c>
      <c r="J11">
        <f t="shared" si="0"/>
        <v>0.40312328890866711</v>
      </c>
      <c r="K11">
        <f t="shared" si="3"/>
        <v>7.4046097390721211E-2</v>
      </c>
      <c r="L11">
        <f t="shared" si="4"/>
        <v>0.41106498078348103</v>
      </c>
    </row>
    <row r="12" spans="1:12">
      <c r="E12" s="73">
        <f>実測によるｆの計算!I22</f>
        <v>3.5920000000000001</v>
      </c>
      <c r="F12">
        <f>実測によるｆの計算!S22</f>
        <v>4.9555190719781823</v>
      </c>
      <c r="G12">
        <f>実測によるｆの計算!M22</f>
        <v>0.50945558383483902</v>
      </c>
      <c r="H12">
        <f t="shared" si="1"/>
        <v>0.37886318943571762</v>
      </c>
      <c r="I12">
        <f t="shared" si="2"/>
        <v>6.4138999073720518E-2</v>
      </c>
      <c r="J12">
        <f t="shared" si="0"/>
        <v>0.44300218850943812</v>
      </c>
      <c r="K12">
        <f t="shared" si="3"/>
        <v>0.1305923943991214</v>
      </c>
      <c r="L12">
        <f t="shared" si="4"/>
        <v>0.45572736942372455</v>
      </c>
    </row>
    <row r="13" spans="1:12">
      <c r="E13" s="73">
        <f>実測によるｆの計算!I23</f>
        <v>3.9200000000000004</v>
      </c>
      <c r="F13">
        <f>実測によるｆの計算!S23</f>
        <v>4.5726821627243304</v>
      </c>
      <c r="G13">
        <f>実測によるｆの計算!M23</f>
        <v>0.48386283865004337</v>
      </c>
      <c r="H13">
        <f t="shared" si="1"/>
        <v>0.4117496427568475</v>
      </c>
      <c r="I13">
        <f t="shared" si="2"/>
        <v>5.9089461305469791E-2</v>
      </c>
      <c r="J13">
        <f t="shared" si="0"/>
        <v>0.47083910406231727</v>
      </c>
      <c r="K13">
        <f t="shared" si="3"/>
        <v>7.2113195893195869E-2</v>
      </c>
      <c r="L13">
        <f t="shared" si="4"/>
        <v>0.48753255889346531</v>
      </c>
    </row>
    <row r="14" spans="1:12">
      <c r="E14" s="73">
        <f>実測によるｆの計算!I24</f>
        <v>4.4000000000000004</v>
      </c>
      <c r="F14">
        <f>実測によるｆの計算!S24</f>
        <v>5.1978266967066968</v>
      </c>
      <c r="G14">
        <f>実測によるｆの計算!M24</f>
        <v>0.52465127628831154</v>
      </c>
      <c r="H14">
        <f t="shared" si="1"/>
        <v>0.45372430491325361</v>
      </c>
      <c r="I14">
        <f t="shared" si="2"/>
        <v>5.2407650826428849E-2</v>
      </c>
      <c r="J14">
        <f t="shared" si="0"/>
        <v>0.5061319557396825</v>
      </c>
      <c r="K14">
        <f t="shared" si="3"/>
        <v>7.0926971375057934E-2</v>
      </c>
      <c r="L14">
        <f t="shared" si="4"/>
        <v>0.52841141456735419</v>
      </c>
    </row>
    <row r="15" spans="1:12">
      <c r="E15" s="73">
        <f>実測によるｆの計算!I25</f>
        <v>5.2799999999999994</v>
      </c>
      <c r="F15">
        <f>実測によるｆの計算!S25</f>
        <v>7.848329794343468</v>
      </c>
      <c r="G15">
        <f>実測によるｆの計算!M25</f>
        <v>0.65581409536038926</v>
      </c>
      <c r="H15">
        <f t="shared" si="1"/>
        <v>0.51755787941018128</v>
      </c>
      <c r="I15">
        <f t="shared" si="2"/>
        <v>4.2058124945262981E-2</v>
      </c>
      <c r="J15">
        <f t="shared" si="0"/>
        <v>0.55961600435544423</v>
      </c>
      <c r="K15">
        <f t="shared" si="3"/>
        <v>0.13825621595020798</v>
      </c>
      <c r="L15">
        <f t="shared" si="4"/>
        <v>0.59104091951367843</v>
      </c>
    </row>
    <row r="16" spans="1:12">
      <c r="E16" s="73">
        <f>実測によるｆの計算!I26</f>
        <v>10.4</v>
      </c>
      <c r="F16">
        <f>実測によるｆの計算!S26</f>
        <v>11.440789851859861</v>
      </c>
      <c r="G16">
        <f>実測によるｆの計算!M26</f>
        <v>0.77578008841411916</v>
      </c>
      <c r="H16">
        <f t="shared" si="1"/>
        <v>0.74243531243752592</v>
      </c>
      <c r="I16">
        <f t="shared" si="2"/>
        <v>1.1693727521904059E-2</v>
      </c>
      <c r="J16">
        <f t="shared" si="0"/>
        <v>0.75412903995942993</v>
      </c>
      <c r="K16">
        <f t="shared" si="3"/>
        <v>3.3344775976593244E-2</v>
      </c>
      <c r="L16">
        <f t="shared" si="4"/>
        <v>0.81406327931889322</v>
      </c>
    </row>
    <row r="17" spans="5:12">
      <c r="E17" s="74">
        <f>実測によるｆの計算!I28</f>
        <v>2.0422360248447204</v>
      </c>
      <c r="F17">
        <f>実測によるｆの計算!S28</f>
        <v>1.6528686872131551</v>
      </c>
      <c r="G17">
        <f>実測によるｆの計算!M28</f>
        <v>0.159954657404973</v>
      </c>
      <c r="H17">
        <f t="shared" si="1"/>
        <v>6.5302574185403861E-2</v>
      </c>
      <c r="I17">
        <f t="shared" si="2"/>
        <v>9.4489959728473225E-2</v>
      </c>
      <c r="J17">
        <f t="shared" si="0"/>
        <v>0.1597925339138771</v>
      </c>
      <c r="K17">
        <f t="shared" si="3"/>
        <v>9.4652083219569139E-2</v>
      </c>
      <c r="L17">
        <f t="shared" si="4"/>
        <v>0.17599106119792859</v>
      </c>
    </row>
    <row r="18" spans="5:12">
      <c r="E18" s="74">
        <f>実測によるｆの計算!I29</f>
        <v>2.1242236024844718</v>
      </c>
      <c r="F18">
        <f>実測によるｆの計算!S29</f>
        <v>1.9363480977397742</v>
      </c>
      <c r="G18">
        <f>実測によるｆの計算!M29</f>
        <v>0.21034037448753951</v>
      </c>
      <c r="H18">
        <f t="shared" si="1"/>
        <v>0.11161677081828929</v>
      </c>
      <c r="I18">
        <f t="shared" si="2"/>
        <v>9.2572922768614729E-2</v>
      </c>
      <c r="J18">
        <f t="shared" si="0"/>
        <v>0.20418969358690403</v>
      </c>
      <c r="K18">
        <f t="shared" si="3"/>
        <v>9.8723603669250218E-2</v>
      </c>
      <c r="L18">
        <f t="shared" si="4"/>
        <v>0.212748439458848</v>
      </c>
    </row>
    <row r="19" spans="5:12">
      <c r="E19" s="74">
        <f>実測によるｆの計算!I30</f>
        <v>2.2484472049689441</v>
      </c>
      <c r="F19">
        <f>実測によるｆの計算!S30</f>
        <v>2.6776090696957544</v>
      </c>
      <c r="G19">
        <f>実測によるｆの計算!M30</f>
        <v>0.31351112851374707</v>
      </c>
      <c r="H19">
        <f t="shared" si="1"/>
        <v>0.15706173927209169</v>
      </c>
      <c r="I19">
        <f t="shared" si="2"/>
        <v>8.9742170569130822E-2</v>
      </c>
      <c r="J19">
        <f t="shared" si="0"/>
        <v>0.24680390984122252</v>
      </c>
      <c r="K19">
        <f t="shared" si="3"/>
        <v>0.15644938924165538</v>
      </c>
      <c r="L19">
        <f t="shared" si="4"/>
        <v>0.25097763017897567</v>
      </c>
    </row>
    <row r="20" spans="5:12">
      <c r="E20" s="74">
        <f>実測によるｆの計算!I31</f>
        <v>2.4670807453416148</v>
      </c>
      <c r="F20">
        <f>実測によるｆの計算!S31</f>
        <v>2.9458624004824179</v>
      </c>
      <c r="G20">
        <f>実測によるｆの計算!M31</f>
        <v>0.34390251342069195</v>
      </c>
      <c r="H20">
        <f t="shared" si="1"/>
        <v>0.21351787205425854</v>
      </c>
      <c r="I20">
        <f t="shared" si="2"/>
        <v>8.4968653189945703E-2</v>
      </c>
      <c r="J20">
        <f t="shared" si="0"/>
        <v>0.29848652524420427</v>
      </c>
      <c r="K20">
        <f t="shared" si="3"/>
        <v>0.13038464136643341</v>
      </c>
      <c r="L20">
        <f t="shared" si="4"/>
        <v>0.30076957365514861</v>
      </c>
    </row>
    <row r="21" spans="5:12">
      <c r="E21" s="74">
        <f>実測によるｆの計算!I32</f>
        <v>2.7403726708074534</v>
      </c>
      <c r="F21">
        <f>実測によるｆの計算!S32</f>
        <v>3.7588765105627027</v>
      </c>
      <c r="G21">
        <f>実測によるｆの計算!M32</f>
        <v>0.42148052226210381</v>
      </c>
      <c r="H21">
        <f t="shared" si="1"/>
        <v>0.26607509556818093</v>
      </c>
      <c r="I21">
        <f t="shared" si="2"/>
        <v>7.935721912578729E-2</v>
      </c>
      <c r="J21">
        <f t="shared" si="0"/>
        <v>0.34543231469396823</v>
      </c>
      <c r="K21">
        <f t="shared" si="3"/>
        <v>0.15540542669392288</v>
      </c>
      <c r="L21">
        <f t="shared" si="4"/>
        <v>0.3488472221370057</v>
      </c>
    </row>
    <row r="22" spans="5:12">
      <c r="E22" s="74">
        <f>実測によるｆの計算!I33</f>
        <v>3.1925465838509317</v>
      </c>
      <c r="F22">
        <f>実測によるｆの計算!S33</f>
        <v>3.8642139816216168</v>
      </c>
      <c r="G22">
        <f>実測によるｆの計算!M33</f>
        <v>0.43027802841937735</v>
      </c>
      <c r="H22">
        <f t="shared" si="1"/>
        <v>0.33230865866935755</v>
      </c>
      <c r="I22">
        <f t="shared" si="2"/>
        <v>7.087487106404454E-2</v>
      </c>
      <c r="J22">
        <f t="shared" si="0"/>
        <v>0.4031835297334021</v>
      </c>
      <c r="K22">
        <f t="shared" si="3"/>
        <v>9.7969369750019797E-2</v>
      </c>
      <c r="L22">
        <f t="shared" si="4"/>
        <v>0.41113152349623094</v>
      </c>
    </row>
    <row r="23" spans="5:12">
      <c r="E23" s="74">
        <f>実測によるｆの計算!I34</f>
        <v>3.4906832298136643</v>
      </c>
      <c r="F23">
        <f>実測によるｆの計算!S34</f>
        <v>3.9824971042377117</v>
      </c>
      <c r="G23">
        <f>実測によるｆの計算!M34</f>
        <v>0.43987530786367579</v>
      </c>
      <c r="H23">
        <f t="shared" si="1"/>
        <v>0.36782625077568537</v>
      </c>
      <c r="I23">
        <f t="shared" si="2"/>
        <v>6.5784337715187116E-2</v>
      </c>
      <c r="J23">
        <f t="shared" si="0"/>
        <v>0.43361058849087247</v>
      </c>
      <c r="K23">
        <f t="shared" si="3"/>
        <v>7.204905708799042E-2</v>
      </c>
      <c r="L23">
        <f t="shared" si="4"/>
        <v>0.4451053709220843</v>
      </c>
    </row>
    <row r="24" spans="5:12">
      <c r="E24" s="74">
        <f>実測によるｆの計算!I35</f>
        <v>4.0248447204968949</v>
      </c>
      <c r="F24">
        <f>実測によるｆの計算!S35</f>
        <v>4.8569051003819181</v>
      </c>
      <c r="G24">
        <f>実測によるｆの計算!M35</f>
        <v>0.50305739753864009</v>
      </c>
      <c r="H24">
        <f t="shared" si="1"/>
        <v>0.42147425878841055</v>
      </c>
      <c r="I24">
        <f t="shared" si="2"/>
        <v>5.7560778600011804E-2</v>
      </c>
      <c r="J24">
        <f t="shared" si="0"/>
        <v>0.47903503738842235</v>
      </c>
      <c r="K24">
        <f t="shared" si="3"/>
        <v>8.1583138750229545E-2</v>
      </c>
      <c r="L24">
        <f t="shared" si="4"/>
        <v>0.49697735831615186</v>
      </c>
    </row>
    <row r="25" spans="5:12">
      <c r="E25" s="74">
        <f>実測によるｆの計算!I36</f>
        <v>7.2173913043478253</v>
      </c>
      <c r="F25">
        <f>実測によるｆの計算!S36</f>
        <v>9.2406965453048766</v>
      </c>
      <c r="G25">
        <f>実測によるｆの計算!M36</f>
        <v>0.70779935901700552</v>
      </c>
      <c r="H25">
        <f t="shared" si="1"/>
        <v>0.62284289315396624</v>
      </c>
      <c r="I25">
        <f t="shared" si="2"/>
        <v>2.5911963227032445E-2</v>
      </c>
      <c r="J25">
        <f t="shared" si="0"/>
        <v>0.64875485638099872</v>
      </c>
      <c r="K25">
        <f t="shared" si="3"/>
        <v>8.4956465863039288E-2</v>
      </c>
      <c r="L25">
        <f t="shared" si="4"/>
        <v>0.69514059909359938</v>
      </c>
    </row>
    <row r="26" spans="5:12">
      <c r="E26" s="75">
        <f>実測によるｆの計算!I38</f>
        <v>2.0380549682875264</v>
      </c>
      <c r="F26">
        <f>実測によるｆの計算!S38</f>
        <v>1.4779039814942208</v>
      </c>
      <c r="G26">
        <f>実測によるｆの計算!M38</f>
        <v>0.12433975321714699</v>
      </c>
      <c r="H26">
        <f t="shared" si="1"/>
        <v>6.1996842515174552E-2</v>
      </c>
      <c r="I26">
        <f t="shared" si="2"/>
        <v>9.4588778331675019E-2</v>
      </c>
      <c r="J26">
        <f t="shared" si="0"/>
        <v>0.15658562084684957</v>
      </c>
      <c r="K26">
        <f t="shared" si="3"/>
        <v>6.234291070197244E-2</v>
      </c>
      <c r="L26">
        <f t="shared" si="4"/>
        <v>0.17346696994198046</v>
      </c>
    </row>
    <row r="27" spans="5:12">
      <c r="E27" s="75">
        <f>実測によるｆの計算!I39</f>
        <v>2.1057082452431288</v>
      </c>
      <c r="F27">
        <f>実測によるｆの計算!S39</f>
        <v>1.5654770837757701</v>
      </c>
      <c r="G27">
        <f>実測によるｆの計算!M39</f>
        <v>0.14266350632283178</v>
      </c>
      <c r="H27">
        <f t="shared" si="1"/>
        <v>0.10304097859675364</v>
      </c>
      <c r="I27">
        <f t="shared" si="2"/>
        <v>9.3002421225394302E-2</v>
      </c>
      <c r="J27">
        <f t="shared" si="0"/>
        <v>0.19604339982214794</v>
      </c>
      <c r="K27">
        <f t="shared" si="3"/>
        <v>3.9622527726078147E-2</v>
      </c>
      <c r="L27">
        <f t="shared" si="4"/>
        <v>0.2057588497716232</v>
      </c>
    </row>
    <row r="28" spans="5:12">
      <c r="E28" s="75">
        <f>実測によるｆの計算!I40</f>
        <v>2.2156448202959829</v>
      </c>
      <c r="F28">
        <f>実測によるｆの計算!S40</f>
        <v>1.7242960445359452</v>
      </c>
      <c r="G28">
        <f>実測によるｆの計算!M40</f>
        <v>0.1734212347502313</v>
      </c>
      <c r="H28">
        <f t="shared" si="1"/>
        <v>0.14651845892152873</v>
      </c>
      <c r="I28">
        <f t="shared" si="2"/>
        <v>9.0481135705296215E-2</v>
      </c>
      <c r="J28">
        <f t="shared" si="0"/>
        <v>0.23699959462682496</v>
      </c>
      <c r="K28">
        <f t="shared" si="3"/>
        <v>2.6902775828702569E-2</v>
      </c>
      <c r="L28">
        <f t="shared" si="4"/>
        <v>0.24194325220009347</v>
      </c>
    </row>
    <row r="29" spans="5:12">
      <c r="E29" s="75">
        <f>実測によるｆの計算!I41</f>
        <v>2.3974630021141645</v>
      </c>
      <c r="F29">
        <f>実測によるｆの計算!S41</f>
        <v>2.2433643348539061</v>
      </c>
      <c r="G29">
        <f>実測によるｆの計算!M41</f>
        <v>0.25718696323336188</v>
      </c>
      <c r="H29">
        <f t="shared" si="1"/>
        <v>0.197494366647747</v>
      </c>
      <c r="I29">
        <f t="shared" si="2"/>
        <v>8.6460428759555522E-2</v>
      </c>
      <c r="J29">
        <f t="shared" si="0"/>
        <v>0.28395479540730251</v>
      </c>
      <c r="K29">
        <f t="shared" si="3"/>
        <v>5.9692596585614877E-2</v>
      </c>
      <c r="L29">
        <f t="shared" si="4"/>
        <v>0.28641697046117842</v>
      </c>
    </row>
    <row r="30" spans="5:12">
      <c r="E30" s="75">
        <f>実測によるｆの計算!I42</f>
        <v>2.3932346723044398</v>
      </c>
      <c r="F30">
        <f>実測によるｆの計算!S42</f>
        <v>2.1222287347474209</v>
      </c>
      <c r="G30">
        <f>実測によるｆの計算!M42</f>
        <v>0.23951762988145159</v>
      </c>
      <c r="H30">
        <f t="shared" si="1"/>
        <v>0.19647334786111484</v>
      </c>
      <c r="I30">
        <f t="shared" si="2"/>
        <v>8.6551872885102021E-2</v>
      </c>
      <c r="J30">
        <f t="shared" si="0"/>
        <v>0.28302522074621683</v>
      </c>
      <c r="K30">
        <f t="shared" si="3"/>
        <v>4.3044282020336749E-2</v>
      </c>
      <c r="L30">
        <f t="shared" si="4"/>
        <v>0.28550791710823648</v>
      </c>
    </row>
    <row r="31" spans="5:12">
      <c r="E31" s="75">
        <f>実測によるｆの計算!I43</f>
        <v>2.6300211416490487</v>
      </c>
      <c r="F31">
        <f>実測によるｆの計算!S43</f>
        <v>2.4608162094679815</v>
      </c>
      <c r="G31">
        <f>実測によるｆの計算!M43</f>
        <v>0.28663585215321247</v>
      </c>
      <c r="H31">
        <f t="shared" si="1"/>
        <v>0.24645271717525552</v>
      </c>
      <c r="I31">
        <f t="shared" si="2"/>
        <v>8.1576995423558563E-2</v>
      </c>
      <c r="J31">
        <f t="shared" si="0"/>
        <v>0.32802971259881408</v>
      </c>
      <c r="K31">
        <f t="shared" si="3"/>
        <v>4.0183134977956947E-2</v>
      </c>
      <c r="L31">
        <f t="shared" si="4"/>
        <v>0.3307340671763126</v>
      </c>
    </row>
    <row r="32" spans="5:12">
      <c r="E32" s="75">
        <f>実測によるｆの計算!I44</f>
        <v>3.0211416490486256</v>
      </c>
      <c r="F32">
        <f>実測によるｆの計算!S44</f>
        <v>2.9854473294147743</v>
      </c>
      <c r="G32">
        <f>実測によるｆの計算!M44</f>
        <v>0.34815130900801156</v>
      </c>
      <c r="H32">
        <f t="shared" si="1"/>
        <v>0.30933963591946301</v>
      </c>
      <c r="I32">
        <f t="shared" si="2"/>
        <v>7.3977957450779466E-2</v>
      </c>
      <c r="J32">
        <f t="shared" si="0"/>
        <v>0.38331759337024246</v>
      </c>
      <c r="K32">
        <f t="shared" si="3"/>
        <v>3.8811673088548548E-2</v>
      </c>
      <c r="L32">
        <f t="shared" si="4"/>
        <v>0.3893556131336201</v>
      </c>
    </row>
    <row r="33" spans="5:12">
      <c r="E33" s="75">
        <f>実測によるｆの計算!I45</f>
        <v>3.2684989429175473</v>
      </c>
      <c r="F33">
        <f>実測によるｆの計算!S45</f>
        <v>3.3223004507775342</v>
      </c>
      <c r="G33">
        <f>実測によるｆの計算!M45</f>
        <v>0.38218113620428334</v>
      </c>
      <c r="H33">
        <f t="shared" si="1"/>
        <v>0.34183962023107994</v>
      </c>
      <c r="I33">
        <f t="shared" si="2"/>
        <v>6.9541789043662788E-2</v>
      </c>
      <c r="J33">
        <f t="shared" si="0"/>
        <v>0.41138140927474276</v>
      </c>
      <c r="K33">
        <f t="shared" si="3"/>
        <v>4.0341515973203401E-2</v>
      </c>
      <c r="L33">
        <f t="shared" si="4"/>
        <v>0.42021462629188827</v>
      </c>
    </row>
    <row r="34" spans="5:12">
      <c r="E34" s="75">
        <f>実測によるｆの計算!I46</f>
        <v>3.7293868921775895</v>
      </c>
      <c r="F34">
        <f>実測によるｆの計算!S46</f>
        <v>3.9242960836148915</v>
      </c>
      <c r="G34">
        <f>実測によるｆの計算!M46</f>
        <v>0.43518913626001438</v>
      </c>
      <c r="H34">
        <f t="shared" si="1"/>
        <v>0.39313026588511724</v>
      </c>
      <c r="I34">
        <f t="shared" si="2"/>
        <v>6.1973437496152362E-2</v>
      </c>
      <c r="J34">
        <f t="shared" si="0"/>
        <v>0.4551037033812696</v>
      </c>
      <c r="K34">
        <f t="shared" si="3"/>
        <v>4.2058870374897139E-2</v>
      </c>
      <c r="L34">
        <f t="shared" si="4"/>
        <v>0.46949827925076032</v>
      </c>
    </row>
    <row r="35" spans="5:12">
      <c r="E35" s="75">
        <f>実測によるｆの計算!I47</f>
        <v>6.4397463002114161</v>
      </c>
      <c r="F35">
        <f>実測によるｆの計算!S47</f>
        <v>7.1823566892002617</v>
      </c>
      <c r="G35">
        <f>実測によるｆの計算!M47</f>
        <v>0.62758854386970508</v>
      </c>
      <c r="H35">
        <f t="shared" si="1"/>
        <v>0.58487958354733449</v>
      </c>
      <c r="I35">
        <f t="shared" si="2"/>
        <v>3.1472558699278202E-2</v>
      </c>
      <c r="J35">
        <f t="shared" si="0"/>
        <v>0.61635214224661272</v>
      </c>
      <c r="K35">
        <f t="shared" si="3"/>
        <v>4.2708960322370593E-2</v>
      </c>
      <c r="L35">
        <f t="shared" si="4"/>
        <v>0.65751824779503654</v>
      </c>
    </row>
    <row r="36" spans="5:12">
      <c r="E36" s="75">
        <f>実測によるｆの計算!I48</f>
        <v>4.9978858350951372</v>
      </c>
      <c r="F36">
        <f>実測によるｆの計算!S48</f>
        <v>5.4978544772787616</v>
      </c>
      <c r="G36">
        <f>実測によるｆの計算!M48</f>
        <v>0.5425139758790255</v>
      </c>
      <c r="H36">
        <f t="shared" si="1"/>
        <v>0.49858079799754906</v>
      </c>
      <c r="I36">
        <f t="shared" si="2"/>
        <v>4.5131530663797041E-2</v>
      </c>
      <c r="J36">
        <f t="shared" si="0"/>
        <v>0.54371232866134611</v>
      </c>
      <c r="K36">
        <f t="shared" si="3"/>
        <v>4.3933177881476437E-2</v>
      </c>
      <c r="L36">
        <f t="shared" si="4"/>
        <v>0.57237328877963478</v>
      </c>
    </row>
    <row r="37" spans="5:12">
      <c r="E37" s="75">
        <f>実測によるｆの計算!I49</f>
        <v>17.010570824524311</v>
      </c>
      <c r="F37">
        <f>実測によるｆの計算!S49</f>
        <v>21.442547596677265</v>
      </c>
      <c r="G37">
        <f>実測によるｆの計算!M49</f>
        <v>0.97573985287771658</v>
      </c>
      <c r="H37">
        <f t="shared" si="1"/>
        <v>0.90093188834270033</v>
      </c>
      <c r="I37">
        <f t="shared" si="2"/>
        <v>2.2398522025277828E-3</v>
      </c>
      <c r="J37">
        <f t="shared" si="0"/>
        <v>0.90317174054522809</v>
      </c>
      <c r="K37">
        <f t="shared" si="3"/>
        <v>7.4807964535016258E-2</v>
      </c>
      <c r="L37">
        <f t="shared" si="4"/>
        <v>0.97218215360082494</v>
      </c>
    </row>
  </sheetData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0F78D-5B06-4558-9867-FC7AE69C3CF9}">
  <dimension ref="E2:Q53"/>
  <sheetViews>
    <sheetView workbookViewId="0">
      <selection activeCell="E6" sqref="E6"/>
    </sheetView>
  </sheetViews>
  <sheetFormatPr defaultRowHeight="18.75"/>
  <cols>
    <col min="5" max="5" width="12.25" bestFit="1" customWidth="1"/>
    <col min="9" max="9" width="12.75" bestFit="1" customWidth="1"/>
    <col min="10" max="10" width="12.25" customWidth="1"/>
    <col min="13" max="13" width="9.5" bestFit="1" customWidth="1"/>
  </cols>
  <sheetData>
    <row r="2" spans="5:17">
      <c r="E2" t="s">
        <v>58</v>
      </c>
    </row>
    <row r="4" spans="5:17">
      <c r="E4" t="s">
        <v>29</v>
      </c>
      <c r="H4" t="s">
        <v>30</v>
      </c>
      <c r="M4" t="s">
        <v>31</v>
      </c>
      <c r="P4" t="s">
        <v>32</v>
      </c>
    </row>
    <row r="5" spans="5:17">
      <c r="E5">
        <f>0.00000126</f>
        <v>1.26E-6</v>
      </c>
      <c r="F5" t="s">
        <v>33</v>
      </c>
      <c r="M5" s="16">
        <v>8.8539999999999992E-12</v>
      </c>
      <c r="N5" t="s">
        <v>34</v>
      </c>
    </row>
    <row r="6" spans="5:17">
      <c r="E6">
        <v>4.5</v>
      </c>
      <c r="F6" t="s">
        <v>28</v>
      </c>
      <c r="M6">
        <v>4.5</v>
      </c>
      <c r="N6" t="s">
        <v>28</v>
      </c>
    </row>
    <row r="7" spans="5:17">
      <c r="E7">
        <v>0.46100000000000002</v>
      </c>
      <c r="F7" t="s">
        <v>35</v>
      </c>
      <c r="H7">
        <v>4.2</v>
      </c>
      <c r="I7" t="s">
        <v>36</v>
      </c>
      <c r="M7">
        <v>0.46100000000000002</v>
      </c>
      <c r="N7" t="s">
        <v>35</v>
      </c>
      <c r="P7">
        <v>4.2</v>
      </c>
      <c r="Q7" t="s">
        <v>36</v>
      </c>
    </row>
    <row r="8" spans="5:17">
      <c r="E8">
        <f>E5*E7</f>
        <v>5.8086000000000008E-7</v>
      </c>
      <c r="F8" t="s">
        <v>37</v>
      </c>
      <c r="H8" s="82">
        <v>2.8250000000000002</v>
      </c>
      <c r="I8" s="82" t="s">
        <v>38</v>
      </c>
      <c r="M8" s="16">
        <f>M5/M7</f>
        <v>1.9206073752711496E-11</v>
      </c>
      <c r="N8" t="s">
        <v>39</v>
      </c>
      <c r="P8" s="83">
        <v>147</v>
      </c>
      <c r="Q8" s="83" t="s">
        <v>40</v>
      </c>
    </row>
    <row r="9" spans="5:17">
      <c r="E9">
        <f>E8*1000000</f>
        <v>0.58086000000000004</v>
      </c>
      <c r="F9" t="s">
        <v>41</v>
      </c>
      <c r="H9">
        <f>H8/H7</f>
        <v>0.67261904761904767</v>
      </c>
      <c r="I9" t="s">
        <v>42</v>
      </c>
      <c r="M9" s="20">
        <f>M8*1000000000000</f>
        <v>19.206073752711497</v>
      </c>
      <c r="N9" t="s">
        <v>43</v>
      </c>
      <c r="P9">
        <f>P8/P7</f>
        <v>35</v>
      </c>
      <c r="Q9" t="s">
        <v>44</v>
      </c>
    </row>
    <row r="10" spans="5:17">
      <c r="H10">
        <f>H9/E5*0.000001</f>
        <v>0.53382464096749815</v>
      </c>
      <c r="I10" t="s">
        <v>45</v>
      </c>
      <c r="P10" s="20">
        <f>M5/P9*1000000000000</f>
        <v>0.25297142857142851</v>
      </c>
      <c r="Q10" t="s">
        <v>45</v>
      </c>
    </row>
    <row r="12" spans="5:17">
      <c r="J12" s="78">
        <f>SQRT(H8*10^-6/(P8*10^-12))</f>
        <v>138.62787264771083</v>
      </c>
      <c r="K12" s="79" t="s">
        <v>135</v>
      </c>
      <c r="L12" s="80"/>
      <c r="M12" s="81"/>
    </row>
    <row r="13" spans="5:17">
      <c r="N13">
        <v>2</v>
      </c>
      <c r="O13" t="s">
        <v>52</v>
      </c>
    </row>
    <row r="15" spans="5:17">
      <c r="H15" t="s">
        <v>1</v>
      </c>
      <c r="I15" t="s">
        <v>25</v>
      </c>
      <c r="J15" t="s">
        <v>28</v>
      </c>
      <c r="K15" t="s">
        <v>45</v>
      </c>
      <c r="L15" t="s">
        <v>50</v>
      </c>
      <c r="M15" t="s">
        <v>51</v>
      </c>
      <c r="N15" t="s">
        <v>35</v>
      </c>
    </row>
    <row r="16" spans="5:17">
      <c r="H16">
        <v>1</v>
      </c>
      <c r="I16">
        <v>2.1</v>
      </c>
      <c r="J16">
        <f>I16/$H$16</f>
        <v>2.1</v>
      </c>
      <c r="K16">
        <f>$F$17*J16+$F$18</f>
        <v>2.43919</v>
      </c>
      <c r="L16">
        <f>(I16+$F$20*$H$16)/($F$19*$H$16)</f>
        <v>2.43919</v>
      </c>
      <c r="M16">
        <f>K16-L16</f>
        <v>0</v>
      </c>
      <c r="N16">
        <f>(1/PI())*LN((I16+SQRT(    (I16-2*H16)*(I16+$N$13*H16)         ))/(2*H16))</f>
        <v>0.10024366343102885</v>
      </c>
    </row>
    <row r="17" spans="5:14">
      <c r="E17" t="s">
        <v>46</v>
      </c>
      <c r="F17">
        <v>0.96489999999999998</v>
      </c>
      <c r="H17">
        <v>1</v>
      </c>
      <c r="I17">
        <v>2.2000000000000002</v>
      </c>
      <c r="J17">
        <f t="shared" ref="J17:J34" si="0">I17/$H$16</f>
        <v>2.2000000000000002</v>
      </c>
      <c r="K17">
        <f t="shared" ref="K17:K34" si="1">$F$17*J17+$F$18</f>
        <v>2.5356800000000002</v>
      </c>
      <c r="L17">
        <f t="shared" ref="L17:L34" si="2">(I17+$F$20*$H$16)/($F$19*$H$16)</f>
        <v>2.5356800000000002</v>
      </c>
      <c r="M17">
        <f t="shared" ref="M17:M34" si="3">K17-L17</f>
        <v>0</v>
      </c>
      <c r="N17">
        <f t="shared" ref="N17:N53" si="4">(1/PI())*LN((I17+SQRT(    (I17-2*H17)*(I17+$N$13*H17)         ))/(2*H17))</f>
        <v>0.14119216056806877</v>
      </c>
    </row>
    <row r="18" spans="5:14">
      <c r="E18" t="s">
        <v>47</v>
      </c>
      <c r="F18">
        <v>0.41289999999999999</v>
      </c>
      <c r="H18">
        <v>1</v>
      </c>
      <c r="I18">
        <v>2.2999999999999998</v>
      </c>
      <c r="J18">
        <f t="shared" si="0"/>
        <v>2.2999999999999998</v>
      </c>
      <c r="K18">
        <f t="shared" si="1"/>
        <v>2.6321699999999999</v>
      </c>
      <c r="L18">
        <f t="shared" si="2"/>
        <v>2.6321699999999999</v>
      </c>
      <c r="M18">
        <f t="shared" si="3"/>
        <v>0</v>
      </c>
      <c r="N18">
        <f t="shared" si="4"/>
        <v>0.17223661341683821</v>
      </c>
    </row>
    <row r="19" spans="5:14">
      <c r="E19" t="s">
        <v>48</v>
      </c>
      <c r="F19">
        <f>1/F17</f>
        <v>1.0363768266141569</v>
      </c>
      <c r="H19">
        <v>1</v>
      </c>
      <c r="I19">
        <v>2.4</v>
      </c>
      <c r="J19">
        <f t="shared" si="0"/>
        <v>2.4</v>
      </c>
      <c r="K19">
        <f t="shared" si="1"/>
        <v>2.7286600000000001</v>
      </c>
      <c r="L19">
        <f t="shared" si="2"/>
        <v>2.7286600000000001</v>
      </c>
      <c r="M19">
        <f t="shared" si="3"/>
        <v>0</v>
      </c>
      <c r="N19">
        <f t="shared" si="4"/>
        <v>0.19810413772251018</v>
      </c>
    </row>
    <row r="20" spans="5:14">
      <c r="E20" t="s">
        <v>49</v>
      </c>
      <c r="F20">
        <f>F18/F17</f>
        <v>0.42791999170898537</v>
      </c>
      <c r="H20">
        <v>1</v>
      </c>
      <c r="I20">
        <v>2.5</v>
      </c>
      <c r="J20">
        <f t="shared" si="0"/>
        <v>2.5</v>
      </c>
      <c r="K20">
        <f t="shared" si="1"/>
        <v>2.8251499999999998</v>
      </c>
      <c r="L20">
        <f t="shared" si="2"/>
        <v>2.8251499999999998</v>
      </c>
      <c r="M20">
        <f t="shared" si="3"/>
        <v>0</v>
      </c>
      <c r="N20">
        <f t="shared" si="4"/>
        <v>0.2206356001526516</v>
      </c>
    </row>
    <row r="21" spans="5:14">
      <c r="H21">
        <v>1</v>
      </c>
      <c r="I21">
        <v>2.6</v>
      </c>
      <c r="J21">
        <f t="shared" si="0"/>
        <v>2.6</v>
      </c>
      <c r="K21">
        <f t="shared" si="1"/>
        <v>2.92164</v>
      </c>
      <c r="L21">
        <f t="shared" si="2"/>
        <v>2.92164</v>
      </c>
      <c r="M21">
        <f t="shared" si="3"/>
        <v>0</v>
      </c>
      <c r="N21">
        <f t="shared" si="4"/>
        <v>0.2407800737605523</v>
      </c>
    </row>
    <row r="22" spans="5:14">
      <c r="F22">
        <f>1/F20</f>
        <v>2.3368854444175344</v>
      </c>
      <c r="H22">
        <v>1</v>
      </c>
      <c r="I22">
        <v>2.7</v>
      </c>
      <c r="J22">
        <f t="shared" si="0"/>
        <v>2.7</v>
      </c>
      <c r="K22">
        <f t="shared" si="1"/>
        <v>3.0181300000000002</v>
      </c>
      <c r="L22">
        <f t="shared" si="2"/>
        <v>3.0181300000000002</v>
      </c>
      <c r="M22">
        <f t="shared" si="3"/>
        <v>0</v>
      </c>
      <c r="N22">
        <f t="shared" si="4"/>
        <v>0.2591042799998366</v>
      </c>
    </row>
    <row r="23" spans="5:14">
      <c r="H23">
        <v>1</v>
      </c>
      <c r="I23">
        <v>2.8</v>
      </c>
      <c r="J23">
        <f t="shared" si="0"/>
        <v>2.8</v>
      </c>
      <c r="K23">
        <f t="shared" si="1"/>
        <v>3.1146199999999999</v>
      </c>
      <c r="L23">
        <f t="shared" si="2"/>
        <v>3.1146199999999999</v>
      </c>
      <c r="M23">
        <f t="shared" si="3"/>
        <v>0</v>
      </c>
      <c r="N23">
        <f t="shared" si="4"/>
        <v>0.27597935890888214</v>
      </c>
    </row>
    <row r="24" spans="5:14">
      <c r="H24">
        <v>1</v>
      </c>
      <c r="I24">
        <v>2.9</v>
      </c>
      <c r="J24">
        <f t="shared" si="0"/>
        <v>2.9</v>
      </c>
      <c r="K24">
        <f t="shared" si="1"/>
        <v>3.2111099999999997</v>
      </c>
      <c r="L24">
        <f t="shared" si="2"/>
        <v>3.2111100000000001</v>
      </c>
      <c r="M24">
        <f t="shared" si="3"/>
        <v>0</v>
      </c>
      <c r="N24">
        <f t="shared" si="4"/>
        <v>0.29166439857412457</v>
      </c>
    </row>
    <row r="25" spans="5:14">
      <c r="H25">
        <v>1</v>
      </c>
      <c r="I25">
        <v>3</v>
      </c>
      <c r="J25">
        <f t="shared" si="0"/>
        <v>3</v>
      </c>
      <c r="K25">
        <f t="shared" si="1"/>
        <v>3.3075999999999999</v>
      </c>
      <c r="L25">
        <f t="shared" si="2"/>
        <v>3.3075999999999999</v>
      </c>
      <c r="M25">
        <f t="shared" si="3"/>
        <v>0</v>
      </c>
      <c r="N25">
        <f t="shared" si="4"/>
        <v>0.30634896253003313</v>
      </c>
    </row>
    <row r="26" spans="5:14">
      <c r="H26">
        <v>1</v>
      </c>
      <c r="I26">
        <v>3.1</v>
      </c>
      <c r="J26">
        <f t="shared" si="0"/>
        <v>3.1</v>
      </c>
      <c r="K26">
        <f t="shared" si="1"/>
        <v>3.4040900000000001</v>
      </c>
      <c r="L26">
        <f t="shared" si="2"/>
        <v>3.4040900000000001</v>
      </c>
      <c r="M26">
        <f t="shared" si="3"/>
        <v>0</v>
      </c>
      <c r="N26">
        <f t="shared" si="4"/>
        <v>0.32017683574802452</v>
      </c>
    </row>
    <row r="27" spans="5:14">
      <c r="H27">
        <v>1</v>
      </c>
      <c r="I27">
        <v>3.2</v>
      </c>
      <c r="J27">
        <f t="shared" si="0"/>
        <v>3.2</v>
      </c>
      <c r="K27">
        <f t="shared" si="1"/>
        <v>3.5005800000000002</v>
      </c>
      <c r="L27">
        <f t="shared" si="2"/>
        <v>3.5005800000000002</v>
      </c>
      <c r="M27">
        <f t="shared" si="3"/>
        <v>0</v>
      </c>
      <c r="N27">
        <f t="shared" si="4"/>
        <v>0.33326023786274561</v>
      </c>
    </row>
    <row r="28" spans="5:14">
      <c r="H28">
        <v>1</v>
      </c>
      <c r="I28">
        <v>3.3</v>
      </c>
      <c r="J28">
        <f t="shared" si="0"/>
        <v>3.3</v>
      </c>
      <c r="K28">
        <f t="shared" si="1"/>
        <v>3.59707</v>
      </c>
      <c r="L28">
        <f t="shared" si="2"/>
        <v>3.59707</v>
      </c>
      <c r="M28">
        <f t="shared" si="3"/>
        <v>0</v>
      </c>
      <c r="N28">
        <f t="shared" si="4"/>
        <v>0.34568880600661156</v>
      </c>
    </row>
    <row r="29" spans="5:14">
      <c r="H29">
        <v>1</v>
      </c>
      <c r="I29">
        <v>3.4</v>
      </c>
      <c r="J29">
        <f t="shared" si="0"/>
        <v>3.4</v>
      </c>
      <c r="K29">
        <f t="shared" si="1"/>
        <v>3.6935599999999997</v>
      </c>
      <c r="L29">
        <f t="shared" si="2"/>
        <v>3.6935600000000002</v>
      </c>
      <c r="M29">
        <f t="shared" si="3"/>
        <v>0</v>
      </c>
      <c r="N29">
        <f t="shared" si="4"/>
        <v>0.35753552622546952</v>
      </c>
    </row>
    <row r="30" spans="5:14">
      <c r="H30">
        <v>1</v>
      </c>
      <c r="I30">
        <v>3.5</v>
      </c>
      <c r="J30">
        <f t="shared" si="0"/>
        <v>3.5</v>
      </c>
      <c r="K30">
        <f t="shared" si="1"/>
        <v>3.7900499999999999</v>
      </c>
      <c r="L30">
        <f t="shared" si="2"/>
        <v>3.7900499999999999</v>
      </c>
      <c r="M30">
        <f t="shared" si="3"/>
        <v>0</v>
      </c>
      <c r="N30">
        <f t="shared" si="4"/>
        <v>0.36886079393705384</v>
      </c>
    </row>
    <row r="31" spans="5:14">
      <c r="H31">
        <v>1</v>
      </c>
      <c r="I31">
        <v>3.6</v>
      </c>
      <c r="J31">
        <f t="shared" si="0"/>
        <v>3.6</v>
      </c>
      <c r="K31">
        <f t="shared" si="1"/>
        <v>3.8865400000000001</v>
      </c>
      <c r="L31">
        <f t="shared" si="2"/>
        <v>3.8865400000000005</v>
      </c>
      <c r="M31">
        <f t="shared" si="3"/>
        <v>0</v>
      </c>
      <c r="N31">
        <f t="shared" si="4"/>
        <v>0.37971527900981999</v>
      </c>
    </row>
    <row r="32" spans="5:14">
      <c r="H32">
        <v>1</v>
      </c>
      <c r="I32">
        <v>3.7</v>
      </c>
      <c r="J32">
        <f t="shared" si="0"/>
        <v>3.7</v>
      </c>
      <c r="K32">
        <f t="shared" si="1"/>
        <v>3.9830300000000003</v>
      </c>
      <c r="L32">
        <f t="shared" si="2"/>
        <v>3.9830300000000003</v>
      </c>
      <c r="M32">
        <f t="shared" si="3"/>
        <v>0</v>
      </c>
      <c r="N32">
        <f t="shared" si="4"/>
        <v>0.39014200014089306</v>
      </c>
    </row>
    <row r="33" spans="8:14">
      <c r="H33">
        <v>1</v>
      </c>
      <c r="I33">
        <v>3.8</v>
      </c>
      <c r="J33">
        <f t="shared" si="0"/>
        <v>3.8</v>
      </c>
      <c r="K33">
        <f t="shared" si="1"/>
        <v>4.0795199999999996</v>
      </c>
      <c r="L33">
        <f t="shared" si="2"/>
        <v>4.0795199999999996</v>
      </c>
      <c r="M33">
        <f t="shared" si="3"/>
        <v>0</v>
      </c>
      <c r="N33">
        <f t="shared" si="4"/>
        <v>0.40017786047590376</v>
      </c>
    </row>
    <row r="34" spans="8:14">
      <c r="H34">
        <v>1</v>
      </c>
      <c r="I34">
        <v>3.9</v>
      </c>
      <c r="J34">
        <f t="shared" si="0"/>
        <v>3.9</v>
      </c>
      <c r="K34">
        <f t="shared" si="1"/>
        <v>4.1760099999999998</v>
      </c>
      <c r="L34">
        <f t="shared" si="2"/>
        <v>4.1760100000000007</v>
      </c>
      <c r="M34">
        <f t="shared" si="3"/>
        <v>0</v>
      </c>
      <c r="N34">
        <f t="shared" si="4"/>
        <v>0.40985480660087531</v>
      </c>
    </row>
    <row r="35" spans="8:14">
      <c r="H35">
        <v>1</v>
      </c>
      <c r="I35">
        <v>4</v>
      </c>
      <c r="J35">
        <f t="shared" ref="J35:J40" si="5">I35/$H$16</f>
        <v>4</v>
      </c>
      <c r="K35">
        <f t="shared" ref="K35:K40" si="6">$F$17*J35+$F$18</f>
        <v>4.2725</v>
      </c>
      <c r="L35">
        <f t="shared" ref="L35:L40" si="7">(I35+$F$20*$H$16)/($F$19*$H$16)</f>
        <v>4.2725</v>
      </c>
      <c r="M35">
        <f t="shared" ref="M35:M39" si="8">K35-L35</f>
        <v>0</v>
      </c>
      <c r="N35">
        <f t="shared" si="4"/>
        <v>0.4192007182789827</v>
      </c>
    </row>
    <row r="36" spans="8:14">
      <c r="H36">
        <v>1</v>
      </c>
      <c r="I36">
        <v>4.0999999999999996</v>
      </c>
      <c r="J36">
        <f t="shared" si="5"/>
        <v>4.0999999999999996</v>
      </c>
      <c r="K36">
        <f t="shared" si="6"/>
        <v>4.3689899999999993</v>
      </c>
      <c r="L36">
        <f t="shared" si="7"/>
        <v>4.3689900000000002</v>
      </c>
      <c r="M36">
        <f t="shared" si="8"/>
        <v>0</v>
      </c>
      <c r="N36">
        <f t="shared" si="4"/>
        <v>0.42824010185299832</v>
      </c>
    </row>
    <row r="37" spans="8:14">
      <c r="H37">
        <v>1</v>
      </c>
      <c r="I37">
        <v>4.2</v>
      </c>
      <c r="J37">
        <f t="shared" si="5"/>
        <v>4.2</v>
      </c>
      <c r="K37">
        <f t="shared" si="6"/>
        <v>4.4654799999999994</v>
      </c>
      <c r="L37">
        <f t="shared" si="7"/>
        <v>4.4654800000000003</v>
      </c>
      <c r="M37">
        <f t="shared" si="8"/>
        <v>0</v>
      </c>
      <c r="N37">
        <f t="shared" si="4"/>
        <v>0.43699463795023191</v>
      </c>
    </row>
    <row r="38" spans="8:14">
      <c r="H38">
        <v>1</v>
      </c>
      <c r="I38">
        <v>4.3</v>
      </c>
      <c r="J38">
        <f t="shared" si="5"/>
        <v>4.3</v>
      </c>
      <c r="K38">
        <f t="shared" si="6"/>
        <v>4.5619699999999996</v>
      </c>
      <c r="L38">
        <f t="shared" si="7"/>
        <v>4.5619699999999996</v>
      </c>
      <c r="M38">
        <f t="shared" si="8"/>
        <v>0</v>
      </c>
      <c r="N38">
        <f t="shared" si="4"/>
        <v>0.4454836193558504</v>
      </c>
    </row>
    <row r="39" spans="8:14">
      <c r="H39">
        <v>1</v>
      </c>
      <c r="I39">
        <v>4.4000000000000004</v>
      </c>
      <c r="J39">
        <f t="shared" si="5"/>
        <v>4.4000000000000004</v>
      </c>
      <c r="K39">
        <f t="shared" si="6"/>
        <v>4.6584599999999998</v>
      </c>
      <c r="L39">
        <f t="shared" si="7"/>
        <v>4.6584600000000007</v>
      </c>
      <c r="M39">
        <f t="shared" si="8"/>
        <v>0</v>
      </c>
      <c r="N39">
        <f t="shared" si="4"/>
        <v>0.45372430491325361</v>
      </c>
    </row>
    <row r="40" spans="8:14">
      <c r="H40">
        <v>1</v>
      </c>
      <c r="I40">
        <v>4.5</v>
      </c>
      <c r="J40">
        <f t="shared" si="5"/>
        <v>4.5</v>
      </c>
      <c r="K40">
        <f t="shared" si="6"/>
        <v>4.7549499999999991</v>
      </c>
      <c r="L40">
        <f t="shared" si="7"/>
        <v>4.75495</v>
      </c>
      <c r="M40">
        <f>K40-L40</f>
        <v>0</v>
      </c>
      <c r="N40" s="21">
        <f t="shared" si="4"/>
        <v>0.46173220839597295</v>
      </c>
    </row>
    <row r="41" spans="8:14">
      <c r="H41">
        <v>0.1</v>
      </c>
      <c r="I41">
        <f>J41*H41</f>
        <v>0.45</v>
      </c>
      <c r="J41">
        <v>4.5</v>
      </c>
      <c r="K41">
        <f>$F$17*J41+$F$18</f>
        <v>4.7549499999999991</v>
      </c>
      <c r="L41">
        <f>(I41+$F$20*H41)/($F$19*H41)</f>
        <v>4.75495</v>
      </c>
      <c r="M41">
        <f>K41-L41</f>
        <v>0</v>
      </c>
      <c r="N41" s="21">
        <f t="shared" si="4"/>
        <v>0.46173220839597295</v>
      </c>
    </row>
    <row r="42" spans="8:14">
      <c r="H42">
        <v>0.2</v>
      </c>
      <c r="I42">
        <f t="shared" ref="I42:I53" si="9">J42*H42</f>
        <v>0.9</v>
      </c>
      <c r="J42">
        <v>4.5</v>
      </c>
      <c r="K42">
        <f t="shared" ref="K42:K53" si="10">$F$17*J42+$F$18</f>
        <v>4.7549499999999991</v>
      </c>
      <c r="L42">
        <f t="shared" ref="L42:L53" si="11">(I42+$F$20*H42)/($F$19*H42)</f>
        <v>4.75495</v>
      </c>
      <c r="M42">
        <f t="shared" ref="M42:M53" si="12">K42-L42</f>
        <v>0</v>
      </c>
      <c r="N42" s="21">
        <f t="shared" si="4"/>
        <v>0.46173220839597295</v>
      </c>
    </row>
    <row r="43" spans="8:14">
      <c r="H43">
        <v>0.3</v>
      </c>
      <c r="I43">
        <f t="shared" si="9"/>
        <v>1.3499999999999999</v>
      </c>
      <c r="J43">
        <v>4.5</v>
      </c>
      <c r="K43">
        <f t="shared" si="10"/>
        <v>4.7549499999999991</v>
      </c>
      <c r="L43">
        <f t="shared" si="11"/>
        <v>4.75495</v>
      </c>
      <c r="M43">
        <f t="shared" si="12"/>
        <v>0</v>
      </c>
      <c r="N43" s="21">
        <f t="shared" si="4"/>
        <v>0.46173220839597295</v>
      </c>
    </row>
    <row r="44" spans="8:14">
      <c r="H44">
        <v>0.4</v>
      </c>
      <c r="I44">
        <f t="shared" si="9"/>
        <v>1.8</v>
      </c>
      <c r="J44">
        <v>4.5</v>
      </c>
      <c r="K44">
        <f t="shared" si="10"/>
        <v>4.7549499999999991</v>
      </c>
      <c r="L44">
        <f t="shared" si="11"/>
        <v>4.75495</v>
      </c>
      <c r="M44">
        <f t="shared" si="12"/>
        <v>0</v>
      </c>
      <c r="N44" s="21">
        <f t="shared" si="4"/>
        <v>0.46173220839597295</v>
      </c>
    </row>
    <row r="45" spans="8:14">
      <c r="H45">
        <v>0.5</v>
      </c>
      <c r="I45">
        <f t="shared" si="9"/>
        <v>2.25</v>
      </c>
      <c r="J45">
        <v>4.5</v>
      </c>
      <c r="K45">
        <f t="shared" si="10"/>
        <v>4.7549499999999991</v>
      </c>
      <c r="L45">
        <f t="shared" si="11"/>
        <v>4.75495</v>
      </c>
      <c r="M45">
        <f t="shared" si="12"/>
        <v>0</v>
      </c>
      <c r="N45" s="21">
        <f t="shared" si="4"/>
        <v>0.46173220839597295</v>
      </c>
    </row>
    <row r="46" spans="8:14">
      <c r="H46">
        <v>0.6</v>
      </c>
      <c r="I46">
        <f t="shared" si="9"/>
        <v>2.6999999999999997</v>
      </c>
      <c r="J46">
        <v>4.5</v>
      </c>
      <c r="K46">
        <f t="shared" si="10"/>
        <v>4.7549499999999991</v>
      </c>
      <c r="L46">
        <f t="shared" si="11"/>
        <v>4.75495</v>
      </c>
      <c r="M46">
        <f t="shared" si="12"/>
        <v>0</v>
      </c>
      <c r="N46" s="21">
        <f t="shared" si="4"/>
        <v>0.46173220839597295</v>
      </c>
    </row>
    <row r="47" spans="8:14">
      <c r="H47">
        <v>0.7</v>
      </c>
      <c r="I47">
        <f t="shared" si="9"/>
        <v>3.15</v>
      </c>
      <c r="J47">
        <v>4.5</v>
      </c>
      <c r="K47">
        <f t="shared" si="10"/>
        <v>4.7549499999999991</v>
      </c>
      <c r="L47">
        <f t="shared" si="11"/>
        <v>4.75495</v>
      </c>
      <c r="M47">
        <f t="shared" si="12"/>
        <v>0</v>
      </c>
      <c r="N47" s="21">
        <f t="shared" si="4"/>
        <v>0.46173220839597306</v>
      </c>
    </row>
    <row r="48" spans="8:14">
      <c r="H48">
        <v>0.8</v>
      </c>
      <c r="I48">
        <f t="shared" si="9"/>
        <v>3.6</v>
      </c>
      <c r="J48">
        <v>4.5</v>
      </c>
      <c r="K48">
        <f t="shared" si="10"/>
        <v>4.7549499999999991</v>
      </c>
      <c r="L48">
        <f t="shared" si="11"/>
        <v>4.75495</v>
      </c>
      <c r="M48">
        <f t="shared" si="12"/>
        <v>0</v>
      </c>
      <c r="N48" s="21">
        <f t="shared" si="4"/>
        <v>0.46173220839597295</v>
      </c>
    </row>
    <row r="49" spans="8:14">
      <c r="H49">
        <v>0.9</v>
      </c>
      <c r="I49">
        <f t="shared" si="9"/>
        <v>4.05</v>
      </c>
      <c r="J49">
        <v>4.5</v>
      </c>
      <c r="K49">
        <f t="shared" si="10"/>
        <v>4.7549499999999991</v>
      </c>
      <c r="L49">
        <f t="shared" si="11"/>
        <v>4.75495</v>
      </c>
      <c r="M49">
        <f t="shared" si="12"/>
        <v>0</v>
      </c>
      <c r="N49" s="21">
        <f t="shared" si="4"/>
        <v>0.46173220839597295</v>
      </c>
    </row>
    <row r="50" spans="8:14">
      <c r="H50">
        <v>1</v>
      </c>
      <c r="I50">
        <f t="shared" si="9"/>
        <v>4.5</v>
      </c>
      <c r="J50">
        <v>4.5</v>
      </c>
      <c r="K50">
        <f t="shared" si="10"/>
        <v>4.7549499999999991</v>
      </c>
      <c r="L50">
        <f t="shared" si="11"/>
        <v>4.75495</v>
      </c>
      <c r="M50">
        <f t="shared" si="12"/>
        <v>0</v>
      </c>
      <c r="N50" s="21">
        <f t="shared" si="4"/>
        <v>0.46173220839597295</v>
      </c>
    </row>
    <row r="51" spans="8:14">
      <c r="H51">
        <v>1.1000000000000001</v>
      </c>
      <c r="I51">
        <f t="shared" si="9"/>
        <v>4.95</v>
      </c>
      <c r="J51">
        <v>4.5</v>
      </c>
      <c r="K51">
        <f t="shared" si="10"/>
        <v>4.7549499999999991</v>
      </c>
      <c r="L51">
        <f t="shared" si="11"/>
        <v>4.7549499999999991</v>
      </c>
      <c r="M51">
        <f t="shared" si="12"/>
        <v>0</v>
      </c>
      <c r="N51" s="21">
        <f t="shared" si="4"/>
        <v>0.46173220839597295</v>
      </c>
    </row>
    <row r="52" spans="8:14">
      <c r="H52">
        <v>1.2</v>
      </c>
      <c r="I52">
        <f t="shared" si="9"/>
        <v>5.3999999999999995</v>
      </c>
      <c r="J52">
        <v>4.5</v>
      </c>
      <c r="K52">
        <f t="shared" si="10"/>
        <v>4.7549499999999991</v>
      </c>
      <c r="L52">
        <f t="shared" si="11"/>
        <v>4.75495</v>
      </c>
      <c r="M52">
        <f t="shared" si="12"/>
        <v>0</v>
      </c>
      <c r="N52" s="21">
        <f t="shared" si="4"/>
        <v>0.46173220839597295</v>
      </c>
    </row>
    <row r="53" spans="8:14">
      <c r="H53">
        <v>1.3</v>
      </c>
      <c r="I53">
        <f t="shared" si="9"/>
        <v>5.8500000000000005</v>
      </c>
      <c r="J53">
        <v>4.5</v>
      </c>
      <c r="K53">
        <f t="shared" si="10"/>
        <v>4.7549499999999991</v>
      </c>
      <c r="L53">
        <f t="shared" si="11"/>
        <v>4.7549500000000009</v>
      </c>
      <c r="M53">
        <f t="shared" si="12"/>
        <v>0</v>
      </c>
      <c r="N53" s="21">
        <f t="shared" si="4"/>
        <v>0.46173220839597295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22B0-7E77-498B-95F0-9D91C55B0B0B}">
  <dimension ref="A1:H202"/>
  <sheetViews>
    <sheetView workbookViewId="0">
      <selection activeCell="I2" sqref="I2"/>
    </sheetView>
  </sheetViews>
  <sheetFormatPr defaultRowHeight="18.75"/>
  <sheetData>
    <row r="1" spans="1:8">
      <c r="A1" t="s">
        <v>53</v>
      </c>
      <c r="B1" t="s">
        <v>54</v>
      </c>
      <c r="C1" t="s">
        <v>55</v>
      </c>
      <c r="D1" t="s">
        <v>56</v>
      </c>
      <c r="E1" t="s">
        <v>57</v>
      </c>
      <c r="F1" t="s">
        <v>155</v>
      </c>
      <c r="G1" t="s">
        <v>133</v>
      </c>
      <c r="H1" t="s">
        <v>134</v>
      </c>
    </row>
    <row r="2" spans="1:8">
      <c r="A2">
        <v>0.3</v>
      </c>
      <c r="B2">
        <v>46.9</v>
      </c>
      <c r="C2">
        <v>-2313.2600000000002</v>
      </c>
      <c r="D2">
        <v>0.21</v>
      </c>
      <c r="E2">
        <v>1.22</v>
      </c>
      <c r="F2">
        <f>SQRT(ABS(E2*C2))</f>
        <v>53.124167758187049</v>
      </c>
      <c r="G2">
        <f>E2/D2</f>
        <v>5.8095238095238093</v>
      </c>
      <c r="H2">
        <f>ATAN(G2)/PI()*180</f>
        <v>80.233320604227316</v>
      </c>
    </row>
    <row r="3" spans="1:8">
      <c r="A3">
        <v>0.34849999999999998</v>
      </c>
      <c r="B3">
        <v>21.58</v>
      </c>
      <c r="C3">
        <v>-1987.98</v>
      </c>
      <c r="D3">
        <v>0.22</v>
      </c>
      <c r="E3">
        <v>1.42</v>
      </c>
      <c r="F3">
        <f t="shared" ref="F3:F66" si="0">SQRT(ABS(E3*C3))</f>
        <v>53.131267630275865</v>
      </c>
      <c r="G3">
        <f t="shared" ref="G3:G66" si="1">E3/D3</f>
        <v>6.4545454545454541</v>
      </c>
      <c r="H3">
        <f t="shared" ref="H3:H66" si="2">ATAN(G3)/PI()*180</f>
        <v>81.193207305564698</v>
      </c>
    </row>
    <row r="4" spans="1:8">
      <c r="A4">
        <v>0.39700000000000002</v>
      </c>
      <c r="B4">
        <v>0</v>
      </c>
      <c r="C4">
        <v>-1747.4</v>
      </c>
      <c r="D4">
        <v>0.25</v>
      </c>
      <c r="E4">
        <v>1.59</v>
      </c>
      <c r="F4">
        <f t="shared" si="0"/>
        <v>52.710207740057335</v>
      </c>
      <c r="G4">
        <f t="shared" si="1"/>
        <v>6.36</v>
      </c>
      <c r="H4">
        <f t="shared" si="2"/>
        <v>81.064386157418255</v>
      </c>
    </row>
    <row r="5" spans="1:8">
      <c r="A5">
        <v>0.44550000000000001</v>
      </c>
      <c r="B5">
        <v>0</v>
      </c>
      <c r="C5">
        <v>-1556.21</v>
      </c>
      <c r="D5">
        <v>0.26</v>
      </c>
      <c r="E5">
        <v>1.77</v>
      </c>
      <c r="F5">
        <f t="shared" si="0"/>
        <v>52.483251614205457</v>
      </c>
      <c r="G5">
        <f t="shared" si="1"/>
        <v>6.8076923076923075</v>
      </c>
      <c r="H5">
        <f t="shared" si="2"/>
        <v>81.643433293502852</v>
      </c>
    </row>
    <row r="6" spans="1:8">
      <c r="A6">
        <v>0.49399999999999999</v>
      </c>
      <c r="B6">
        <v>0</v>
      </c>
      <c r="C6">
        <v>-1385.42</v>
      </c>
      <c r="D6">
        <v>0.25</v>
      </c>
      <c r="E6">
        <v>1.93</v>
      </c>
      <c r="F6">
        <f t="shared" si="0"/>
        <v>51.709385995194332</v>
      </c>
      <c r="G6">
        <f t="shared" si="1"/>
        <v>7.72</v>
      </c>
      <c r="H6">
        <f t="shared" si="2"/>
        <v>82.619363641159183</v>
      </c>
    </row>
    <row r="7" spans="1:8">
      <c r="A7">
        <v>0.54249999999999998</v>
      </c>
      <c r="B7">
        <v>0</v>
      </c>
      <c r="C7">
        <v>-1271.67</v>
      </c>
      <c r="D7">
        <v>0.26</v>
      </c>
      <c r="E7">
        <v>2.11</v>
      </c>
      <c r="F7">
        <f t="shared" si="0"/>
        <v>51.799842663853717</v>
      </c>
      <c r="G7">
        <f t="shared" si="1"/>
        <v>8.115384615384615</v>
      </c>
      <c r="H7">
        <f t="shared" si="2"/>
        <v>82.97526787689327</v>
      </c>
    </row>
    <row r="8" spans="1:8">
      <c r="A8">
        <v>0.59099999999999997</v>
      </c>
      <c r="B8">
        <v>0</v>
      </c>
      <c r="C8">
        <v>-1162.6300000000001</v>
      </c>
      <c r="D8">
        <v>0.26</v>
      </c>
      <c r="E8">
        <v>2.2999999999999998</v>
      </c>
      <c r="F8">
        <f t="shared" si="0"/>
        <v>51.711207682667791</v>
      </c>
      <c r="G8">
        <f t="shared" si="1"/>
        <v>8.8461538461538449</v>
      </c>
      <c r="H8">
        <f t="shared" si="2"/>
        <v>83.550465296157711</v>
      </c>
    </row>
    <row r="9" spans="1:8">
      <c r="A9">
        <v>0.63949999999999996</v>
      </c>
      <c r="B9">
        <v>0</v>
      </c>
      <c r="C9">
        <v>-1078.29</v>
      </c>
      <c r="D9">
        <v>0.28000000000000003</v>
      </c>
      <c r="E9">
        <v>2.48</v>
      </c>
      <c r="F9">
        <f t="shared" si="0"/>
        <v>51.71227320472385</v>
      </c>
      <c r="G9">
        <f t="shared" si="1"/>
        <v>8.8571428571428559</v>
      </c>
      <c r="H9">
        <f t="shared" si="2"/>
        <v>83.558399900664966</v>
      </c>
    </row>
    <row r="10" spans="1:8">
      <c r="A10">
        <v>0.68799999999999994</v>
      </c>
      <c r="B10">
        <v>0</v>
      </c>
      <c r="C10">
        <v>-999.83</v>
      </c>
      <c r="D10">
        <v>0.28000000000000003</v>
      </c>
      <c r="E10">
        <v>2.67</v>
      </c>
      <c r="F10">
        <f t="shared" si="0"/>
        <v>51.667650420741992</v>
      </c>
      <c r="G10">
        <f t="shared" si="1"/>
        <v>9.5357142857142847</v>
      </c>
      <c r="H10">
        <f t="shared" si="2"/>
        <v>84.013335932390078</v>
      </c>
    </row>
    <row r="11" spans="1:8">
      <c r="A11">
        <v>0.73650000000000004</v>
      </c>
      <c r="B11">
        <v>0</v>
      </c>
      <c r="C11">
        <v>-936.38</v>
      </c>
      <c r="D11">
        <v>0.3</v>
      </c>
      <c r="E11">
        <v>2.85</v>
      </c>
      <c r="F11">
        <f t="shared" si="0"/>
        <v>51.659297323908696</v>
      </c>
      <c r="G11">
        <f t="shared" si="1"/>
        <v>9.5</v>
      </c>
      <c r="H11">
        <f t="shared" si="2"/>
        <v>83.990994042505491</v>
      </c>
    </row>
    <row r="12" spans="1:8">
      <c r="A12">
        <v>0.78500000000000003</v>
      </c>
      <c r="B12">
        <v>0</v>
      </c>
      <c r="C12">
        <v>-879.31</v>
      </c>
      <c r="D12">
        <v>0.31</v>
      </c>
      <c r="E12">
        <v>3.05</v>
      </c>
      <c r="F12">
        <f t="shared" si="0"/>
        <v>51.787020574657504</v>
      </c>
      <c r="G12">
        <f t="shared" si="1"/>
        <v>9.8387096774193541</v>
      </c>
      <c r="H12">
        <f t="shared" si="2"/>
        <v>84.196424504151892</v>
      </c>
    </row>
    <row r="13" spans="1:8">
      <c r="A13">
        <v>0.83350000000000002</v>
      </c>
      <c r="B13">
        <v>0</v>
      </c>
      <c r="C13">
        <v>-826.31</v>
      </c>
      <c r="D13">
        <v>0.32</v>
      </c>
      <c r="E13">
        <v>3.23</v>
      </c>
      <c r="F13">
        <f t="shared" si="0"/>
        <v>51.662184429232177</v>
      </c>
      <c r="G13">
        <f t="shared" si="1"/>
        <v>10.09375</v>
      </c>
      <c r="H13">
        <f t="shared" si="2"/>
        <v>84.342100697594702</v>
      </c>
    </row>
    <row r="14" spans="1:8">
      <c r="A14">
        <v>0.88200000000000001</v>
      </c>
      <c r="B14">
        <v>0</v>
      </c>
      <c r="C14">
        <v>-779.57</v>
      </c>
      <c r="D14">
        <v>0.32</v>
      </c>
      <c r="E14">
        <v>3.41</v>
      </c>
      <c r="F14">
        <f t="shared" si="0"/>
        <v>51.559031216654958</v>
      </c>
      <c r="G14">
        <f t="shared" si="1"/>
        <v>10.65625</v>
      </c>
      <c r="H14">
        <f t="shared" si="2"/>
        <v>84.63897003532837</v>
      </c>
    </row>
    <row r="15" spans="1:8">
      <c r="A15">
        <v>0.93049999999999999</v>
      </c>
      <c r="B15">
        <v>0</v>
      </c>
      <c r="C15">
        <v>-741.17</v>
      </c>
      <c r="D15">
        <v>0.32</v>
      </c>
      <c r="E15">
        <v>3.6</v>
      </c>
      <c r="F15">
        <f t="shared" si="0"/>
        <v>51.654738408010545</v>
      </c>
      <c r="G15">
        <f t="shared" si="1"/>
        <v>11.25</v>
      </c>
      <c r="H15">
        <f t="shared" si="2"/>
        <v>84.920392139985424</v>
      </c>
    </row>
    <row r="16" spans="1:8">
      <c r="A16">
        <v>0.97899999999999998</v>
      </c>
      <c r="B16">
        <v>0</v>
      </c>
      <c r="C16">
        <v>-701.73</v>
      </c>
      <c r="D16">
        <v>0.31</v>
      </c>
      <c r="E16">
        <v>3.78</v>
      </c>
      <c r="F16">
        <f t="shared" si="0"/>
        <v>51.502809632096771</v>
      </c>
      <c r="G16">
        <f t="shared" si="1"/>
        <v>12.193548387096774</v>
      </c>
      <c r="H16">
        <f t="shared" si="2"/>
        <v>85.311631897908342</v>
      </c>
    </row>
    <row r="17" spans="1:8">
      <c r="A17">
        <v>1.0275000000000001</v>
      </c>
      <c r="B17">
        <v>0</v>
      </c>
      <c r="C17">
        <v>-669.2</v>
      </c>
      <c r="D17">
        <v>0.32</v>
      </c>
      <c r="E17">
        <v>3.96</v>
      </c>
      <c r="F17">
        <f t="shared" si="0"/>
        <v>51.478461515472667</v>
      </c>
      <c r="G17">
        <f t="shared" si="1"/>
        <v>12.375</v>
      </c>
      <c r="H17">
        <f t="shared" si="2"/>
        <v>85.380076518339607</v>
      </c>
    </row>
    <row r="18" spans="1:8">
      <c r="A18">
        <v>1.0760000000000001</v>
      </c>
      <c r="B18">
        <v>0</v>
      </c>
      <c r="C18">
        <v>-637.33000000000004</v>
      </c>
      <c r="D18">
        <v>0.33</v>
      </c>
      <c r="E18">
        <v>4.1399999999999997</v>
      </c>
      <c r="F18">
        <f t="shared" si="0"/>
        <v>51.366781094399904</v>
      </c>
      <c r="G18">
        <f t="shared" si="1"/>
        <v>12.545454545454543</v>
      </c>
      <c r="H18">
        <f t="shared" si="2"/>
        <v>85.442580980285996</v>
      </c>
    </row>
    <row r="19" spans="1:8">
      <c r="A19">
        <v>1.1245000000000001</v>
      </c>
      <c r="B19">
        <v>0</v>
      </c>
      <c r="C19">
        <v>-609.13</v>
      </c>
      <c r="D19">
        <v>0.34</v>
      </c>
      <c r="E19">
        <v>4.33</v>
      </c>
      <c r="F19">
        <f t="shared" si="0"/>
        <v>51.356916768824824</v>
      </c>
      <c r="G19">
        <f t="shared" si="1"/>
        <v>12.735294117647058</v>
      </c>
      <c r="H19">
        <f t="shared" si="2"/>
        <v>85.510236622494773</v>
      </c>
    </row>
    <row r="20" spans="1:8">
      <c r="A20">
        <v>1.173</v>
      </c>
      <c r="B20">
        <v>0</v>
      </c>
      <c r="C20">
        <v>-585.53</v>
      </c>
      <c r="D20">
        <v>0.35</v>
      </c>
      <c r="E20">
        <v>4.51</v>
      </c>
      <c r="F20">
        <f t="shared" si="0"/>
        <v>51.388133844303006</v>
      </c>
      <c r="G20">
        <f t="shared" si="1"/>
        <v>12.885714285714286</v>
      </c>
      <c r="H20">
        <f t="shared" si="2"/>
        <v>85.562436882557066</v>
      </c>
    </row>
    <row r="21" spans="1:8">
      <c r="A21">
        <v>1.2215</v>
      </c>
      <c r="B21">
        <v>0</v>
      </c>
      <c r="C21">
        <v>-561.45000000000005</v>
      </c>
      <c r="D21">
        <v>0.35</v>
      </c>
      <c r="E21">
        <v>4.6900000000000004</v>
      </c>
      <c r="F21">
        <f t="shared" si="0"/>
        <v>51.314720110315328</v>
      </c>
      <c r="G21">
        <f t="shared" si="1"/>
        <v>13.400000000000002</v>
      </c>
      <c r="H21">
        <f t="shared" si="2"/>
        <v>85.732106699709192</v>
      </c>
    </row>
    <row r="22" spans="1:8">
      <c r="A22">
        <v>1.27</v>
      </c>
      <c r="B22">
        <v>0</v>
      </c>
      <c r="C22">
        <v>-539.51</v>
      </c>
      <c r="D22">
        <v>0.35</v>
      </c>
      <c r="E22">
        <v>4.87</v>
      </c>
      <c r="F22">
        <f t="shared" si="0"/>
        <v>51.258303717544145</v>
      </c>
      <c r="G22">
        <f t="shared" si="1"/>
        <v>13.914285714285715</v>
      </c>
      <c r="H22">
        <f t="shared" si="2"/>
        <v>85.889301164347444</v>
      </c>
    </row>
    <row r="23" spans="1:8">
      <c r="A23">
        <v>1.3185</v>
      </c>
      <c r="B23">
        <v>0</v>
      </c>
      <c r="C23">
        <v>-520.48</v>
      </c>
      <c r="D23">
        <v>0.36</v>
      </c>
      <c r="E23">
        <v>5.0599999999999996</v>
      </c>
      <c r="F23">
        <f t="shared" si="0"/>
        <v>51.3188932070831</v>
      </c>
      <c r="G23">
        <f t="shared" si="1"/>
        <v>14.055555555555555</v>
      </c>
      <c r="H23">
        <f t="shared" si="2"/>
        <v>85.930477539689761</v>
      </c>
    </row>
    <row r="24" spans="1:8">
      <c r="A24">
        <v>1.367</v>
      </c>
      <c r="B24">
        <v>0</v>
      </c>
      <c r="C24">
        <v>-501.31</v>
      </c>
      <c r="D24">
        <v>0.37</v>
      </c>
      <c r="E24">
        <v>5.24</v>
      </c>
      <c r="F24">
        <f t="shared" si="0"/>
        <v>51.252945281222622</v>
      </c>
      <c r="G24">
        <f t="shared" si="1"/>
        <v>14.162162162162163</v>
      </c>
      <c r="H24">
        <f t="shared" si="2"/>
        <v>85.961009369651009</v>
      </c>
    </row>
    <row r="25" spans="1:8">
      <c r="A25">
        <v>1.4155</v>
      </c>
      <c r="B25">
        <v>0</v>
      </c>
      <c r="C25">
        <v>-484.47</v>
      </c>
      <c r="D25">
        <v>0.38</v>
      </c>
      <c r="E25">
        <v>5.42</v>
      </c>
      <c r="F25">
        <f t="shared" si="0"/>
        <v>51.242827790823569</v>
      </c>
      <c r="G25">
        <f t="shared" si="1"/>
        <v>14.263157894736842</v>
      </c>
      <c r="H25">
        <f t="shared" si="2"/>
        <v>85.989515329483254</v>
      </c>
    </row>
    <row r="26" spans="1:8">
      <c r="A26">
        <v>1.464</v>
      </c>
      <c r="B26">
        <v>0</v>
      </c>
      <c r="C26">
        <v>-467.91</v>
      </c>
      <c r="D26">
        <v>0.38</v>
      </c>
      <c r="E26">
        <v>5.6</v>
      </c>
      <c r="F26">
        <f t="shared" si="0"/>
        <v>51.188826905878592</v>
      </c>
      <c r="G26">
        <f t="shared" si="1"/>
        <v>14.736842105263158</v>
      </c>
      <c r="H26">
        <f t="shared" si="2"/>
        <v>86.118023112273789</v>
      </c>
    </row>
    <row r="27" spans="1:8">
      <c r="A27">
        <v>1.5125</v>
      </c>
      <c r="B27">
        <v>0</v>
      </c>
      <c r="C27">
        <v>-452.64</v>
      </c>
      <c r="D27">
        <v>0.38</v>
      </c>
      <c r="E27">
        <v>5.79</v>
      </c>
      <c r="F27">
        <f t="shared" si="0"/>
        <v>51.193608976121233</v>
      </c>
      <c r="G27">
        <f t="shared" si="1"/>
        <v>15.236842105263158</v>
      </c>
      <c r="H27">
        <f t="shared" si="2"/>
        <v>86.245040359179853</v>
      </c>
    </row>
    <row r="28" spans="1:8">
      <c r="A28">
        <v>1.5609999999999999</v>
      </c>
      <c r="B28">
        <v>0</v>
      </c>
      <c r="C28">
        <v>-439.03</v>
      </c>
      <c r="D28">
        <v>0.4</v>
      </c>
      <c r="E28">
        <v>5.95</v>
      </c>
      <c r="F28">
        <f t="shared" si="0"/>
        <v>51.109964781830946</v>
      </c>
      <c r="G28">
        <f t="shared" si="1"/>
        <v>14.875</v>
      </c>
      <c r="H28">
        <f t="shared" si="2"/>
        <v>86.153969909952636</v>
      </c>
    </row>
    <row r="29" spans="1:8">
      <c r="A29">
        <v>1.6094999999999999</v>
      </c>
      <c r="B29">
        <v>0</v>
      </c>
      <c r="C29">
        <v>-426.14</v>
      </c>
      <c r="D29">
        <v>0.41</v>
      </c>
      <c r="E29">
        <v>6.14</v>
      </c>
      <c r="F29">
        <f t="shared" si="0"/>
        <v>51.151731153500556</v>
      </c>
      <c r="G29">
        <f t="shared" si="1"/>
        <v>14.975609756097562</v>
      </c>
      <c r="H29">
        <f t="shared" si="2"/>
        <v>86.179731696972226</v>
      </c>
    </row>
    <row r="30" spans="1:8">
      <c r="A30">
        <v>1.6579999999999999</v>
      </c>
      <c r="B30">
        <v>0</v>
      </c>
      <c r="C30">
        <v>-412.51</v>
      </c>
      <c r="D30">
        <v>0.42</v>
      </c>
      <c r="E30">
        <v>6.33</v>
      </c>
      <c r="F30">
        <f t="shared" si="0"/>
        <v>51.099787670791741</v>
      </c>
      <c r="G30">
        <f t="shared" si="1"/>
        <v>15.071428571428573</v>
      </c>
      <c r="H30">
        <f t="shared" si="2"/>
        <v>86.203948373518159</v>
      </c>
    </row>
    <row r="31" spans="1:8">
      <c r="A31">
        <v>1.7064999999999999</v>
      </c>
      <c r="B31">
        <v>0</v>
      </c>
      <c r="C31">
        <v>-401.65</v>
      </c>
      <c r="D31">
        <v>0.42</v>
      </c>
      <c r="E31">
        <v>6.5</v>
      </c>
      <c r="F31">
        <f t="shared" si="0"/>
        <v>51.095254182751653</v>
      </c>
      <c r="G31">
        <f t="shared" si="1"/>
        <v>15.476190476190476</v>
      </c>
      <c r="H31">
        <f t="shared" si="2"/>
        <v>86.302950696426421</v>
      </c>
    </row>
    <row r="32" spans="1:8">
      <c r="A32">
        <v>1.7549999999999999</v>
      </c>
      <c r="B32">
        <v>0</v>
      </c>
      <c r="C32">
        <v>-390.45</v>
      </c>
      <c r="D32">
        <v>0.43</v>
      </c>
      <c r="E32">
        <v>6.69</v>
      </c>
      <c r="F32">
        <f t="shared" si="0"/>
        <v>51.108810395077683</v>
      </c>
      <c r="G32">
        <f t="shared" si="1"/>
        <v>15.558139534883722</v>
      </c>
      <c r="H32">
        <f t="shared" si="2"/>
        <v>86.322370502963409</v>
      </c>
    </row>
    <row r="33" spans="1:8">
      <c r="A33">
        <v>1.8035000000000001</v>
      </c>
      <c r="B33">
        <v>0</v>
      </c>
      <c r="C33">
        <v>-379.46</v>
      </c>
      <c r="D33">
        <v>0.43</v>
      </c>
      <c r="E33">
        <v>6.87</v>
      </c>
      <c r="F33">
        <f t="shared" si="0"/>
        <v>51.057714402428942</v>
      </c>
      <c r="G33">
        <f t="shared" si="1"/>
        <v>15.976744186046512</v>
      </c>
      <c r="H33">
        <f t="shared" si="2"/>
        <v>86.418473438382236</v>
      </c>
    </row>
    <row r="34" spans="1:8">
      <c r="A34">
        <v>1.8520000000000001</v>
      </c>
      <c r="B34">
        <v>0</v>
      </c>
      <c r="C34">
        <v>-370.44</v>
      </c>
      <c r="D34">
        <v>0.44</v>
      </c>
      <c r="E34">
        <v>7.04</v>
      </c>
      <c r="F34">
        <f t="shared" si="0"/>
        <v>51.067578755997431</v>
      </c>
      <c r="G34">
        <f t="shared" si="1"/>
        <v>16</v>
      </c>
      <c r="H34">
        <f t="shared" si="2"/>
        <v>86.423665625002656</v>
      </c>
    </row>
    <row r="35" spans="1:8">
      <c r="A35">
        <v>1.9005000000000001</v>
      </c>
      <c r="B35">
        <v>0</v>
      </c>
      <c r="C35">
        <v>-362.43</v>
      </c>
      <c r="D35">
        <v>0.45</v>
      </c>
      <c r="E35">
        <v>7.24</v>
      </c>
      <c r="F35">
        <f t="shared" si="0"/>
        <v>51.22492752557099</v>
      </c>
      <c r="G35">
        <f t="shared" si="1"/>
        <v>16.088888888888889</v>
      </c>
      <c r="H35">
        <f t="shared" si="2"/>
        <v>86.443373519835731</v>
      </c>
    </row>
    <row r="36" spans="1:8">
      <c r="A36">
        <v>1.9490000000000001</v>
      </c>
      <c r="B36">
        <v>0</v>
      </c>
      <c r="C36">
        <v>-351.39</v>
      </c>
      <c r="D36">
        <v>0.45</v>
      </c>
      <c r="E36">
        <v>7.42</v>
      </c>
      <c r="F36">
        <f t="shared" si="0"/>
        <v>51.061862480720386</v>
      </c>
      <c r="G36">
        <f t="shared" si="1"/>
        <v>16.488888888888887</v>
      </c>
      <c r="H36">
        <f t="shared" si="2"/>
        <v>86.529439369847452</v>
      </c>
    </row>
    <row r="37" spans="1:8">
      <c r="A37">
        <v>1.9975000000000001</v>
      </c>
      <c r="B37">
        <v>0</v>
      </c>
      <c r="C37">
        <v>-343.2</v>
      </c>
      <c r="D37">
        <v>0.46</v>
      </c>
      <c r="E37">
        <v>7.6</v>
      </c>
      <c r="F37">
        <f t="shared" si="0"/>
        <v>51.071714284915089</v>
      </c>
      <c r="G37">
        <f t="shared" si="1"/>
        <v>16.521739130434781</v>
      </c>
      <c r="H37">
        <f t="shared" si="2"/>
        <v>86.536323083319672</v>
      </c>
    </row>
    <row r="38" spans="1:8">
      <c r="A38">
        <v>2.0459999999999998</v>
      </c>
      <c r="B38">
        <v>0</v>
      </c>
      <c r="C38">
        <v>-334.95</v>
      </c>
      <c r="D38">
        <v>0.45</v>
      </c>
      <c r="E38">
        <v>7.79</v>
      </c>
      <c r="F38">
        <f t="shared" si="0"/>
        <v>51.080921095845561</v>
      </c>
      <c r="G38">
        <f t="shared" si="1"/>
        <v>17.31111111111111</v>
      </c>
      <c r="H38">
        <f t="shared" si="2"/>
        <v>86.693905126484538</v>
      </c>
    </row>
    <row r="39" spans="1:8">
      <c r="A39">
        <v>2.0945</v>
      </c>
      <c r="B39">
        <v>0</v>
      </c>
      <c r="C39">
        <v>-325.93</v>
      </c>
      <c r="D39">
        <v>0.45</v>
      </c>
      <c r="E39">
        <v>7.98</v>
      </c>
      <c r="F39">
        <f t="shared" si="0"/>
        <v>50.999229405942991</v>
      </c>
      <c r="G39">
        <f t="shared" si="1"/>
        <v>17.733333333333334</v>
      </c>
      <c r="H39">
        <f t="shared" si="2"/>
        <v>86.77245323115244</v>
      </c>
    </row>
    <row r="40" spans="1:8">
      <c r="A40">
        <v>2.1429999999999998</v>
      </c>
      <c r="B40">
        <v>0</v>
      </c>
      <c r="C40">
        <v>-319.02</v>
      </c>
      <c r="D40">
        <v>0.45</v>
      </c>
      <c r="E40">
        <v>8.18</v>
      </c>
      <c r="F40">
        <f t="shared" si="0"/>
        <v>51.084083626898895</v>
      </c>
      <c r="G40">
        <f t="shared" si="1"/>
        <v>18.177777777777777</v>
      </c>
      <c r="H40">
        <f t="shared" si="2"/>
        <v>86.851205575936078</v>
      </c>
    </row>
    <row r="41" spans="1:8">
      <c r="A41">
        <v>2.1915</v>
      </c>
      <c r="B41">
        <v>0</v>
      </c>
      <c r="C41">
        <v>-312.70999999999998</v>
      </c>
      <c r="D41">
        <v>0.45</v>
      </c>
      <c r="E41">
        <v>8.36</v>
      </c>
      <c r="F41">
        <f t="shared" si="0"/>
        <v>51.1297917069882</v>
      </c>
      <c r="G41">
        <f t="shared" si="1"/>
        <v>18.577777777777776</v>
      </c>
      <c r="H41">
        <f t="shared" si="2"/>
        <v>86.918870522405328</v>
      </c>
    </row>
    <row r="42" spans="1:8">
      <c r="A42">
        <v>2.2400000000000002</v>
      </c>
      <c r="B42">
        <v>0</v>
      </c>
      <c r="C42">
        <v>-304.99</v>
      </c>
      <c r="D42">
        <v>0.45</v>
      </c>
      <c r="E42">
        <v>8.5399999999999991</v>
      </c>
      <c r="F42">
        <f t="shared" si="0"/>
        <v>51.03542495169409</v>
      </c>
      <c r="G42">
        <f t="shared" si="1"/>
        <v>18.977777777777774</v>
      </c>
      <c r="H42">
        <f t="shared" si="2"/>
        <v>86.983691152356457</v>
      </c>
    </row>
    <row r="43" spans="1:8">
      <c r="A43">
        <v>2.2885</v>
      </c>
      <c r="B43">
        <v>0</v>
      </c>
      <c r="C43">
        <v>-298.06</v>
      </c>
      <c r="D43">
        <v>0.45</v>
      </c>
      <c r="E43">
        <v>8.7200000000000006</v>
      </c>
      <c r="F43">
        <f t="shared" si="0"/>
        <v>50.981204379653491</v>
      </c>
      <c r="G43">
        <f t="shared" si="1"/>
        <v>19.37777777777778</v>
      </c>
      <c r="H43">
        <f t="shared" si="2"/>
        <v>87.045842960617946</v>
      </c>
    </row>
    <row r="44" spans="1:8">
      <c r="A44">
        <v>2.3370000000000002</v>
      </c>
      <c r="B44">
        <v>0</v>
      </c>
      <c r="C44">
        <v>-292.94</v>
      </c>
      <c r="D44">
        <v>0.47</v>
      </c>
      <c r="E44">
        <v>8.91</v>
      </c>
      <c r="F44">
        <f t="shared" si="0"/>
        <v>51.089092769396487</v>
      </c>
      <c r="G44">
        <f t="shared" si="1"/>
        <v>18.957446808510639</v>
      </c>
      <c r="H44">
        <f t="shared" si="2"/>
        <v>86.980462286197437</v>
      </c>
    </row>
    <row r="45" spans="1:8">
      <c r="A45">
        <v>2.3855</v>
      </c>
      <c r="B45">
        <v>0</v>
      </c>
      <c r="C45">
        <v>-286.17</v>
      </c>
      <c r="D45">
        <v>0.47</v>
      </c>
      <c r="E45">
        <v>9.09</v>
      </c>
      <c r="F45">
        <f t="shared" si="0"/>
        <v>51.002796982126384</v>
      </c>
      <c r="G45">
        <f t="shared" si="1"/>
        <v>19.340425531914896</v>
      </c>
      <c r="H45">
        <f t="shared" si="2"/>
        <v>87.040147719940379</v>
      </c>
    </row>
    <row r="46" spans="1:8">
      <c r="A46">
        <v>2.4340000000000002</v>
      </c>
      <c r="B46">
        <v>0</v>
      </c>
      <c r="C46">
        <v>-279.94</v>
      </c>
      <c r="D46">
        <v>0.47</v>
      </c>
      <c r="E46">
        <v>9.27</v>
      </c>
      <c r="F46">
        <f t="shared" si="0"/>
        <v>50.941572413893937</v>
      </c>
      <c r="G46">
        <f t="shared" si="1"/>
        <v>19.723404255319149</v>
      </c>
      <c r="H46">
        <f t="shared" si="2"/>
        <v>87.097521334806316</v>
      </c>
    </row>
    <row r="47" spans="1:8">
      <c r="A47">
        <v>2.4824999999999999</v>
      </c>
      <c r="B47">
        <v>0</v>
      </c>
      <c r="C47">
        <v>-274.54000000000002</v>
      </c>
      <c r="D47">
        <v>0.48</v>
      </c>
      <c r="E47">
        <v>9.4600000000000009</v>
      </c>
      <c r="F47">
        <f t="shared" si="0"/>
        <v>50.962225226141769</v>
      </c>
      <c r="G47">
        <f t="shared" si="1"/>
        <v>19.708333333333336</v>
      </c>
      <c r="H47">
        <f t="shared" si="2"/>
        <v>87.095305614908781</v>
      </c>
    </row>
    <row r="48" spans="1:8">
      <c r="A48">
        <v>2.5310000000000001</v>
      </c>
      <c r="B48">
        <v>0</v>
      </c>
      <c r="C48">
        <v>-268.95999999999998</v>
      </c>
      <c r="D48">
        <v>0.49</v>
      </c>
      <c r="E48">
        <v>9.6300000000000008</v>
      </c>
      <c r="F48">
        <f t="shared" si="0"/>
        <v>50.892875729319918</v>
      </c>
      <c r="G48">
        <f t="shared" si="1"/>
        <v>19.653061224489797</v>
      </c>
      <c r="H48">
        <f t="shared" si="2"/>
        <v>87.087150525089541</v>
      </c>
    </row>
    <row r="49" spans="1:8">
      <c r="A49">
        <v>2.5794999999999999</v>
      </c>
      <c r="B49">
        <v>0</v>
      </c>
      <c r="C49">
        <v>-263.66000000000003</v>
      </c>
      <c r="D49">
        <v>0.5</v>
      </c>
      <c r="E49">
        <v>9.81</v>
      </c>
      <c r="F49">
        <f t="shared" si="0"/>
        <v>50.857689684058599</v>
      </c>
      <c r="G49">
        <f t="shared" si="1"/>
        <v>19.62</v>
      </c>
      <c r="H49">
        <f t="shared" si="2"/>
        <v>87.08225062176956</v>
      </c>
    </row>
    <row r="50" spans="1:8">
      <c r="A50">
        <v>2.6280000000000001</v>
      </c>
      <c r="B50">
        <v>0</v>
      </c>
      <c r="C50">
        <v>-258.95</v>
      </c>
      <c r="D50">
        <v>0.5</v>
      </c>
      <c r="E50">
        <v>10.01</v>
      </c>
      <c r="F50">
        <f t="shared" si="0"/>
        <v>50.912567210856693</v>
      </c>
      <c r="G50">
        <f t="shared" si="1"/>
        <v>20.02</v>
      </c>
      <c r="H50">
        <f t="shared" si="2"/>
        <v>87.1404495710714</v>
      </c>
    </row>
    <row r="51" spans="1:8">
      <c r="A51">
        <v>2.6764999999999999</v>
      </c>
      <c r="B51">
        <v>0</v>
      </c>
      <c r="C51">
        <v>-253.86</v>
      </c>
      <c r="D51">
        <v>0.49</v>
      </c>
      <c r="E51">
        <v>10.199999999999999</v>
      </c>
      <c r="F51">
        <f t="shared" si="0"/>
        <v>50.885872302634255</v>
      </c>
      <c r="G51">
        <f t="shared" si="1"/>
        <v>20.816326530612244</v>
      </c>
      <c r="H51">
        <f t="shared" si="2"/>
        <v>87.249670095785348</v>
      </c>
    </row>
    <row r="52" spans="1:8">
      <c r="A52">
        <v>2.7250000000000001</v>
      </c>
      <c r="B52">
        <v>0</v>
      </c>
      <c r="C52">
        <v>-249.65</v>
      </c>
      <c r="D52">
        <v>0.49</v>
      </c>
      <c r="E52">
        <v>10.4</v>
      </c>
      <c r="F52">
        <f t="shared" si="0"/>
        <v>50.954489497982415</v>
      </c>
      <c r="G52">
        <f t="shared" si="1"/>
        <v>21.22448979591837</v>
      </c>
      <c r="H52">
        <f t="shared" si="2"/>
        <v>87.302482168028448</v>
      </c>
    </row>
    <row r="53" spans="1:8">
      <c r="A53">
        <v>2.7734999999999999</v>
      </c>
      <c r="B53">
        <v>0</v>
      </c>
      <c r="C53">
        <v>-244.84</v>
      </c>
      <c r="D53">
        <v>0.51</v>
      </c>
      <c r="E53">
        <v>10.59</v>
      </c>
      <c r="F53">
        <f t="shared" si="0"/>
        <v>50.920090337704622</v>
      </c>
      <c r="G53">
        <f t="shared" si="1"/>
        <v>20.764705882352942</v>
      </c>
      <c r="H53">
        <f t="shared" si="2"/>
        <v>87.242843367343937</v>
      </c>
    </row>
    <row r="54" spans="1:8">
      <c r="A54">
        <v>2.8220000000000001</v>
      </c>
      <c r="B54">
        <v>0</v>
      </c>
      <c r="C54">
        <v>-240.35</v>
      </c>
      <c r="D54">
        <v>0.49</v>
      </c>
      <c r="E54">
        <v>10.77</v>
      </c>
      <c r="F54">
        <f t="shared" si="0"/>
        <v>50.877986398834615</v>
      </c>
      <c r="G54">
        <f t="shared" si="1"/>
        <v>21.979591836734695</v>
      </c>
      <c r="H54">
        <f t="shared" si="2"/>
        <v>87.395024632378721</v>
      </c>
    </row>
    <row r="55" spans="1:8">
      <c r="A55">
        <v>2.8704999999999998</v>
      </c>
      <c r="B55">
        <v>0</v>
      </c>
      <c r="C55">
        <v>-236.13</v>
      </c>
      <c r="D55">
        <v>0.51</v>
      </c>
      <c r="E55">
        <v>10.96</v>
      </c>
      <c r="F55">
        <f t="shared" si="0"/>
        <v>50.872239974272809</v>
      </c>
      <c r="G55">
        <f t="shared" si="1"/>
        <v>21.490196078431374</v>
      </c>
      <c r="H55">
        <f t="shared" si="2"/>
        <v>87.33578611135178</v>
      </c>
    </row>
    <row r="56" spans="1:8">
      <c r="A56">
        <v>2.919</v>
      </c>
      <c r="B56">
        <v>0</v>
      </c>
      <c r="C56">
        <v>-232.09</v>
      </c>
      <c r="D56">
        <v>0.52</v>
      </c>
      <c r="E56">
        <v>11.14</v>
      </c>
      <c r="F56">
        <f t="shared" si="0"/>
        <v>50.84764104656184</v>
      </c>
      <c r="G56">
        <f t="shared" si="1"/>
        <v>21.423076923076923</v>
      </c>
      <c r="H56">
        <f t="shared" si="2"/>
        <v>87.327451130948617</v>
      </c>
    </row>
    <row r="57" spans="1:8">
      <c r="A57">
        <v>2.9674999999999998</v>
      </c>
      <c r="B57">
        <v>0</v>
      </c>
      <c r="C57">
        <v>-227.77</v>
      </c>
      <c r="D57">
        <v>0.53</v>
      </c>
      <c r="E57">
        <v>11.32</v>
      </c>
      <c r="F57">
        <f t="shared" si="0"/>
        <v>50.777518647527472</v>
      </c>
      <c r="G57">
        <f t="shared" si="1"/>
        <v>21.358490566037734</v>
      </c>
      <c r="H57">
        <f t="shared" si="2"/>
        <v>87.319381328442944</v>
      </c>
    </row>
    <row r="58" spans="1:8">
      <c r="A58">
        <v>3.016</v>
      </c>
      <c r="B58">
        <v>0</v>
      </c>
      <c r="C58">
        <v>-224.06</v>
      </c>
      <c r="D58">
        <v>0.55000000000000004</v>
      </c>
      <c r="E58">
        <v>11.49</v>
      </c>
      <c r="F58">
        <f t="shared" si="0"/>
        <v>50.739032312412107</v>
      </c>
      <c r="G58">
        <f t="shared" si="1"/>
        <v>20.890909090909091</v>
      </c>
      <c r="H58">
        <f t="shared" si="2"/>
        <v>87.259474042893885</v>
      </c>
    </row>
    <row r="59" spans="1:8">
      <c r="A59">
        <v>3.0644999999999998</v>
      </c>
      <c r="B59">
        <v>0</v>
      </c>
      <c r="C59">
        <v>-220.19</v>
      </c>
      <c r="D59">
        <v>0.55000000000000004</v>
      </c>
      <c r="E59">
        <v>11.69</v>
      </c>
      <c r="F59">
        <f t="shared" si="0"/>
        <v>50.734811520296397</v>
      </c>
      <c r="G59">
        <f t="shared" si="1"/>
        <v>21.25454545454545</v>
      </c>
      <c r="H59">
        <f t="shared" si="2"/>
        <v>87.306291055622751</v>
      </c>
    </row>
    <row r="60" spans="1:8">
      <c r="A60">
        <v>3.113</v>
      </c>
      <c r="B60">
        <v>0</v>
      </c>
      <c r="C60">
        <v>-217.05</v>
      </c>
      <c r="D60">
        <v>0.56000000000000005</v>
      </c>
      <c r="E60">
        <v>11.87</v>
      </c>
      <c r="F60">
        <f t="shared" si="0"/>
        <v>50.758088025456594</v>
      </c>
      <c r="G60">
        <f t="shared" si="1"/>
        <v>21.196428571428569</v>
      </c>
      <c r="H60">
        <f t="shared" si="2"/>
        <v>87.298916302011605</v>
      </c>
    </row>
    <row r="61" spans="1:8">
      <c r="A61">
        <v>3.1615000000000002</v>
      </c>
      <c r="B61">
        <v>0</v>
      </c>
      <c r="C61">
        <v>-213.48</v>
      </c>
      <c r="D61">
        <v>0.56000000000000005</v>
      </c>
      <c r="E61">
        <v>12.07</v>
      </c>
      <c r="F61">
        <f t="shared" si="0"/>
        <v>50.761241119578628</v>
      </c>
      <c r="G61">
        <f t="shared" si="1"/>
        <v>21.553571428571427</v>
      </c>
      <c r="H61">
        <f t="shared" si="2"/>
        <v>87.343608633036041</v>
      </c>
    </row>
    <row r="62" spans="1:8">
      <c r="A62">
        <v>3.21</v>
      </c>
      <c r="B62">
        <v>0</v>
      </c>
      <c r="C62">
        <v>-210.17</v>
      </c>
      <c r="D62">
        <v>0.55000000000000004</v>
      </c>
      <c r="E62">
        <v>12.25</v>
      </c>
      <c r="F62">
        <f t="shared" si="0"/>
        <v>50.74034390896459</v>
      </c>
      <c r="G62">
        <f t="shared" si="1"/>
        <v>22.27272727272727</v>
      </c>
      <c r="H62">
        <f t="shared" si="2"/>
        <v>87.42926288930947</v>
      </c>
    </row>
    <row r="63" spans="1:8">
      <c r="A63">
        <v>3.2585000000000002</v>
      </c>
      <c r="B63">
        <v>0</v>
      </c>
      <c r="C63">
        <v>-206.75</v>
      </c>
      <c r="D63">
        <v>0.56000000000000005</v>
      </c>
      <c r="E63">
        <v>12.45</v>
      </c>
      <c r="F63">
        <f t="shared" si="0"/>
        <v>50.734973144764744</v>
      </c>
      <c r="G63">
        <f t="shared" si="1"/>
        <v>22.232142857142854</v>
      </c>
      <c r="H63">
        <f t="shared" si="2"/>
        <v>87.424576363337394</v>
      </c>
    </row>
    <row r="64" spans="1:8">
      <c r="A64">
        <v>3.3069999999999999</v>
      </c>
      <c r="B64">
        <v>0</v>
      </c>
      <c r="C64">
        <v>-203.7</v>
      </c>
      <c r="D64">
        <v>0.56000000000000005</v>
      </c>
      <c r="E64">
        <v>12.64</v>
      </c>
      <c r="F64">
        <f t="shared" si="0"/>
        <v>50.742171810043764</v>
      </c>
      <c r="G64">
        <f t="shared" si="1"/>
        <v>22.571428571428569</v>
      </c>
      <c r="H64">
        <f t="shared" si="2"/>
        <v>87.463238261840019</v>
      </c>
    </row>
    <row r="65" spans="1:8">
      <c r="A65">
        <v>3.3555000000000001</v>
      </c>
      <c r="B65">
        <v>0</v>
      </c>
      <c r="C65">
        <v>-200.65</v>
      </c>
      <c r="D65">
        <v>0.56999999999999995</v>
      </c>
      <c r="E65">
        <v>12.83</v>
      </c>
      <c r="F65">
        <f t="shared" si="0"/>
        <v>50.737949308185485</v>
      </c>
      <c r="G65">
        <f t="shared" si="1"/>
        <v>22.508771929824565</v>
      </c>
      <c r="H65">
        <f t="shared" si="2"/>
        <v>87.456186057005297</v>
      </c>
    </row>
    <row r="66" spans="1:8">
      <c r="A66">
        <v>3.4039999999999999</v>
      </c>
      <c r="B66">
        <v>0</v>
      </c>
      <c r="C66">
        <v>-197.5</v>
      </c>
      <c r="D66">
        <v>0.57999999999999996</v>
      </c>
      <c r="E66">
        <v>13.01</v>
      </c>
      <c r="F66">
        <f t="shared" si="0"/>
        <v>50.689989149732511</v>
      </c>
      <c r="G66">
        <f t="shared" si="1"/>
        <v>22.431034482758623</v>
      </c>
      <c r="H66">
        <f t="shared" si="2"/>
        <v>87.447381804649112</v>
      </c>
    </row>
    <row r="67" spans="1:8">
      <c r="A67">
        <v>3.4525000000000001</v>
      </c>
      <c r="B67">
        <v>0</v>
      </c>
      <c r="C67">
        <v>-194.38</v>
      </c>
      <c r="D67">
        <v>0.6</v>
      </c>
      <c r="E67">
        <v>13.19</v>
      </c>
      <c r="F67">
        <f t="shared" ref="F67:F130" si="3">SQRT(ABS(E67*C67))</f>
        <v>50.634693639835518</v>
      </c>
      <c r="G67">
        <f t="shared" ref="G67:G130" si="4">E67/D67</f>
        <v>21.983333333333334</v>
      </c>
      <c r="H67">
        <f t="shared" ref="H67:H130" si="5">ATAN(G67)/PI()*180</f>
        <v>87.395467380707771</v>
      </c>
    </row>
    <row r="68" spans="1:8">
      <c r="A68">
        <v>3.5009999999999999</v>
      </c>
      <c r="B68">
        <v>0</v>
      </c>
      <c r="C68">
        <v>-191.79</v>
      </c>
      <c r="D68">
        <v>0.59</v>
      </c>
      <c r="E68">
        <v>13.38</v>
      </c>
      <c r="F68">
        <f t="shared" si="3"/>
        <v>50.657183103682343</v>
      </c>
      <c r="G68">
        <f t="shared" si="4"/>
        <v>22.677966101694917</v>
      </c>
      <c r="H68">
        <f t="shared" si="5"/>
        <v>87.475140112316211</v>
      </c>
    </row>
    <row r="69" spans="1:8">
      <c r="A69">
        <v>3.5495000000000001</v>
      </c>
      <c r="B69">
        <v>0</v>
      </c>
      <c r="C69">
        <v>-189.26</v>
      </c>
      <c r="D69">
        <v>0.6</v>
      </c>
      <c r="E69">
        <v>13.58</v>
      </c>
      <c r="F69">
        <f t="shared" si="3"/>
        <v>50.696654721983379</v>
      </c>
      <c r="G69">
        <f t="shared" si="4"/>
        <v>22.633333333333333</v>
      </c>
      <c r="H69">
        <f t="shared" si="5"/>
        <v>87.470167569416759</v>
      </c>
    </row>
    <row r="70" spans="1:8">
      <c r="A70">
        <v>3.5979999999999999</v>
      </c>
      <c r="B70">
        <v>0</v>
      </c>
      <c r="C70">
        <v>-186.38</v>
      </c>
      <c r="D70">
        <v>0.6</v>
      </c>
      <c r="E70">
        <v>13.77</v>
      </c>
      <c r="F70">
        <f t="shared" si="3"/>
        <v>50.660167784957046</v>
      </c>
      <c r="G70">
        <f t="shared" si="4"/>
        <v>22.95</v>
      </c>
      <c r="H70">
        <f t="shared" si="5"/>
        <v>87.505030061895866</v>
      </c>
    </row>
    <row r="71" spans="1:8">
      <c r="A71">
        <v>3.6465000000000001</v>
      </c>
      <c r="B71">
        <v>0</v>
      </c>
      <c r="C71">
        <v>-183.72</v>
      </c>
      <c r="D71">
        <v>0.61</v>
      </c>
      <c r="E71">
        <v>13.97</v>
      </c>
      <c r="F71">
        <f t="shared" si="3"/>
        <v>50.661310681821092</v>
      </c>
      <c r="G71">
        <f t="shared" si="4"/>
        <v>22.901639344262296</v>
      </c>
      <c r="H71">
        <f t="shared" si="5"/>
        <v>87.499768192777879</v>
      </c>
    </row>
    <row r="72" spans="1:8">
      <c r="A72">
        <v>3.6949999999999998</v>
      </c>
      <c r="B72">
        <v>0</v>
      </c>
      <c r="C72">
        <v>-181.36</v>
      </c>
      <c r="D72">
        <v>0.6</v>
      </c>
      <c r="E72">
        <v>14.15</v>
      </c>
      <c r="F72">
        <f t="shared" si="3"/>
        <v>50.658108926409795</v>
      </c>
      <c r="G72">
        <f t="shared" si="4"/>
        <v>23.583333333333336</v>
      </c>
      <c r="H72">
        <f t="shared" si="5"/>
        <v>87.571951494890868</v>
      </c>
    </row>
    <row r="73" spans="1:8">
      <c r="A73">
        <v>3.7435</v>
      </c>
      <c r="B73">
        <v>0</v>
      </c>
      <c r="C73">
        <v>-178.63</v>
      </c>
      <c r="D73">
        <v>0.62</v>
      </c>
      <c r="E73">
        <v>14.35</v>
      </c>
      <c r="F73">
        <f t="shared" si="3"/>
        <v>50.62944301490981</v>
      </c>
      <c r="G73">
        <f t="shared" si="4"/>
        <v>23.14516129032258</v>
      </c>
      <c r="H73">
        <f t="shared" si="5"/>
        <v>87.526041537821357</v>
      </c>
    </row>
    <row r="74" spans="1:8">
      <c r="A74">
        <v>3.7919999999999998</v>
      </c>
      <c r="B74">
        <v>0</v>
      </c>
      <c r="C74">
        <v>-176.21</v>
      </c>
      <c r="D74">
        <v>0.62</v>
      </c>
      <c r="E74">
        <v>14.54</v>
      </c>
      <c r="F74">
        <f t="shared" si="3"/>
        <v>50.617125560426679</v>
      </c>
      <c r="G74">
        <f t="shared" si="4"/>
        <v>23.451612903225804</v>
      </c>
      <c r="H74">
        <f t="shared" si="5"/>
        <v>87.55833035918738</v>
      </c>
    </row>
    <row r="75" spans="1:8">
      <c r="A75">
        <v>3.8405</v>
      </c>
      <c r="B75">
        <v>0</v>
      </c>
      <c r="C75">
        <v>-173.77</v>
      </c>
      <c r="D75">
        <v>0.63</v>
      </c>
      <c r="E75">
        <v>14.74</v>
      </c>
      <c r="F75">
        <f t="shared" si="3"/>
        <v>50.609977277212842</v>
      </c>
      <c r="G75">
        <f t="shared" si="4"/>
        <v>23.396825396825395</v>
      </c>
      <c r="H75">
        <f t="shared" si="5"/>
        <v>87.552619733061931</v>
      </c>
    </row>
    <row r="76" spans="1:8">
      <c r="A76">
        <v>3.8889999999999998</v>
      </c>
      <c r="B76">
        <v>0</v>
      </c>
      <c r="C76">
        <v>-171.79</v>
      </c>
      <c r="D76">
        <v>0.63</v>
      </c>
      <c r="E76">
        <v>14.92</v>
      </c>
      <c r="F76">
        <f t="shared" si="3"/>
        <v>50.627135016708188</v>
      </c>
      <c r="G76">
        <f t="shared" si="4"/>
        <v>23.682539682539684</v>
      </c>
      <c r="H76">
        <f t="shared" si="5"/>
        <v>87.582110513071939</v>
      </c>
    </row>
    <row r="77" spans="1:8">
      <c r="A77">
        <v>3.9375</v>
      </c>
      <c r="B77">
        <v>0</v>
      </c>
      <c r="C77">
        <v>-169.46</v>
      </c>
      <c r="D77">
        <v>0.63</v>
      </c>
      <c r="E77">
        <v>15.12</v>
      </c>
      <c r="F77">
        <f t="shared" si="3"/>
        <v>50.618526252746634</v>
      </c>
      <c r="G77">
        <f t="shared" si="4"/>
        <v>24</v>
      </c>
      <c r="H77">
        <f t="shared" si="5"/>
        <v>87.614055969611186</v>
      </c>
    </row>
    <row r="78" spans="1:8">
      <c r="A78">
        <v>3.9860000000000002</v>
      </c>
      <c r="B78">
        <v>0</v>
      </c>
      <c r="C78">
        <v>-167.23</v>
      </c>
      <c r="D78">
        <v>0.64</v>
      </c>
      <c r="E78">
        <v>15.31</v>
      </c>
      <c r="F78">
        <f t="shared" si="3"/>
        <v>50.59932114169122</v>
      </c>
      <c r="G78">
        <f t="shared" si="4"/>
        <v>23.921875</v>
      </c>
      <c r="H78">
        <f t="shared" si="5"/>
        <v>87.606272908977544</v>
      </c>
    </row>
    <row r="79" spans="1:8">
      <c r="A79">
        <v>4.0345000000000004</v>
      </c>
      <c r="B79">
        <v>0</v>
      </c>
      <c r="C79">
        <v>-165.06</v>
      </c>
      <c r="D79">
        <v>0.64</v>
      </c>
      <c r="E79">
        <v>15.51</v>
      </c>
      <c r="F79">
        <f t="shared" si="3"/>
        <v>50.597239055110506</v>
      </c>
      <c r="G79">
        <f t="shared" si="4"/>
        <v>24.234375</v>
      </c>
      <c r="H79">
        <f t="shared" si="5"/>
        <v>87.637104581666989</v>
      </c>
    </row>
    <row r="80" spans="1:8">
      <c r="A80">
        <v>4.0830000000000002</v>
      </c>
      <c r="B80">
        <v>0</v>
      </c>
      <c r="C80">
        <v>-163.02000000000001</v>
      </c>
      <c r="D80">
        <v>0.65</v>
      </c>
      <c r="E80">
        <v>15.7</v>
      </c>
      <c r="F80">
        <f t="shared" si="3"/>
        <v>50.590651310296451</v>
      </c>
      <c r="G80">
        <f t="shared" si="4"/>
        <v>24.153846153846153</v>
      </c>
      <c r="H80">
        <f t="shared" si="5"/>
        <v>87.629235669749633</v>
      </c>
    </row>
    <row r="81" spans="1:8">
      <c r="A81">
        <v>4.1315</v>
      </c>
      <c r="B81">
        <v>0</v>
      </c>
      <c r="C81">
        <v>-160.88999999999999</v>
      </c>
      <c r="D81">
        <v>0.65</v>
      </c>
      <c r="E81">
        <v>15.9</v>
      </c>
      <c r="F81">
        <f t="shared" si="3"/>
        <v>50.578167226581073</v>
      </c>
      <c r="G81">
        <f t="shared" si="4"/>
        <v>24.46153846153846</v>
      </c>
      <c r="H81">
        <f t="shared" si="5"/>
        <v>87.659023217027226</v>
      </c>
    </row>
    <row r="82" spans="1:8">
      <c r="A82">
        <v>4.18</v>
      </c>
      <c r="B82">
        <v>0</v>
      </c>
      <c r="C82">
        <v>-159.01</v>
      </c>
      <c r="D82">
        <v>0.65</v>
      </c>
      <c r="E82">
        <v>16.100000000000001</v>
      </c>
      <c r="F82">
        <f t="shared" si="3"/>
        <v>50.597045368282132</v>
      </c>
      <c r="G82">
        <f t="shared" si="4"/>
        <v>24.76923076923077</v>
      </c>
      <c r="H82">
        <f t="shared" si="5"/>
        <v>87.68807192057524</v>
      </c>
    </row>
    <row r="83" spans="1:8">
      <c r="A83">
        <v>4.2285000000000004</v>
      </c>
      <c r="B83">
        <v>0</v>
      </c>
      <c r="C83">
        <v>-157.05000000000001</v>
      </c>
      <c r="D83">
        <v>0.66</v>
      </c>
      <c r="E83">
        <v>16.29</v>
      </c>
      <c r="F83">
        <f t="shared" si="3"/>
        <v>50.580080071110999</v>
      </c>
      <c r="G83">
        <f t="shared" si="4"/>
        <v>24.68181818181818</v>
      </c>
      <c r="H83">
        <f t="shared" si="5"/>
        <v>87.679892978530958</v>
      </c>
    </row>
    <row r="84" spans="1:8">
      <c r="A84">
        <v>4.2770000000000001</v>
      </c>
      <c r="B84">
        <v>0</v>
      </c>
      <c r="C84">
        <v>-155.12</v>
      </c>
      <c r="D84">
        <v>0.67</v>
      </c>
      <c r="E84">
        <v>16.489999999999998</v>
      </c>
      <c r="F84">
        <f t="shared" si="3"/>
        <v>50.57597057892216</v>
      </c>
      <c r="G84">
        <f t="shared" si="4"/>
        <v>24.611940298507459</v>
      </c>
      <c r="H84">
        <f t="shared" si="5"/>
        <v>87.673312991594116</v>
      </c>
    </row>
    <row r="85" spans="1:8">
      <c r="A85">
        <v>4.3254999999999999</v>
      </c>
      <c r="B85">
        <v>0</v>
      </c>
      <c r="C85">
        <v>-153.31</v>
      </c>
      <c r="D85">
        <v>0.66</v>
      </c>
      <c r="E85">
        <v>16.690000000000001</v>
      </c>
      <c r="F85">
        <f t="shared" si="3"/>
        <v>50.584028111648053</v>
      </c>
      <c r="G85">
        <f t="shared" si="4"/>
        <v>25.287878787878789</v>
      </c>
      <c r="H85">
        <f t="shared" si="5"/>
        <v>87.735439100376524</v>
      </c>
    </row>
    <row r="86" spans="1:8">
      <c r="A86">
        <v>4.3739999999999997</v>
      </c>
      <c r="B86">
        <v>0</v>
      </c>
      <c r="C86">
        <v>-151.37</v>
      </c>
      <c r="D86">
        <v>0.67</v>
      </c>
      <c r="E86">
        <v>16.89</v>
      </c>
      <c r="F86">
        <f t="shared" si="3"/>
        <v>50.563220823044887</v>
      </c>
      <c r="G86">
        <f t="shared" si="4"/>
        <v>25.208955223880597</v>
      </c>
      <c r="H86">
        <f t="shared" si="5"/>
        <v>87.728356685912573</v>
      </c>
    </row>
    <row r="87" spans="1:8">
      <c r="A87">
        <v>4.4225000000000003</v>
      </c>
      <c r="B87">
        <v>0</v>
      </c>
      <c r="C87">
        <v>-149.49</v>
      </c>
      <c r="D87">
        <v>0.68</v>
      </c>
      <c r="E87">
        <v>17.09</v>
      </c>
      <c r="F87">
        <f t="shared" si="3"/>
        <v>50.544872143472681</v>
      </c>
      <c r="G87">
        <f t="shared" si="4"/>
        <v>25.132352941176467</v>
      </c>
      <c r="H87">
        <f t="shared" si="5"/>
        <v>87.721440105937518</v>
      </c>
    </row>
    <row r="88" spans="1:8">
      <c r="A88">
        <v>4.4710000000000001</v>
      </c>
      <c r="B88">
        <v>0</v>
      </c>
      <c r="C88">
        <v>-147.83000000000001</v>
      </c>
      <c r="D88">
        <v>0.68</v>
      </c>
      <c r="E88">
        <v>17.29</v>
      </c>
      <c r="F88">
        <f t="shared" si="3"/>
        <v>50.556707764647811</v>
      </c>
      <c r="G88">
        <f t="shared" si="4"/>
        <v>25.42647058823529</v>
      </c>
      <c r="H88">
        <f t="shared" si="5"/>
        <v>87.747769772975076</v>
      </c>
    </row>
    <row r="89" spans="1:8">
      <c r="A89">
        <v>4.5194999999999999</v>
      </c>
      <c r="B89">
        <v>0</v>
      </c>
      <c r="C89">
        <v>-146.09</v>
      </c>
      <c r="D89">
        <v>0.69</v>
      </c>
      <c r="E89">
        <v>17.489999999999998</v>
      </c>
      <c r="F89">
        <f t="shared" si="3"/>
        <v>50.548136464166511</v>
      </c>
      <c r="G89">
        <f t="shared" si="4"/>
        <v>25.34782608695652</v>
      </c>
      <c r="H89">
        <f t="shared" si="5"/>
        <v>87.74078920316353</v>
      </c>
    </row>
    <row r="90" spans="1:8">
      <c r="A90">
        <v>4.5679999999999996</v>
      </c>
      <c r="B90">
        <v>0</v>
      </c>
      <c r="C90">
        <v>-144.38</v>
      </c>
      <c r="D90">
        <v>0.69</v>
      </c>
      <c r="E90">
        <v>17.68</v>
      </c>
      <c r="F90">
        <f t="shared" si="3"/>
        <v>50.523641990656216</v>
      </c>
      <c r="G90">
        <f t="shared" si="4"/>
        <v>25.623188405797102</v>
      </c>
      <c r="H90">
        <f t="shared" si="5"/>
        <v>87.76504329816953</v>
      </c>
    </row>
    <row r="91" spans="1:8">
      <c r="A91">
        <v>4.6165000000000003</v>
      </c>
      <c r="B91">
        <v>0</v>
      </c>
      <c r="C91">
        <v>-142.78</v>
      </c>
      <c r="D91">
        <v>0.7</v>
      </c>
      <c r="E91">
        <v>17.88</v>
      </c>
      <c r="F91">
        <f t="shared" si="3"/>
        <v>50.526294144732205</v>
      </c>
      <c r="G91">
        <f t="shared" si="4"/>
        <v>25.542857142857144</v>
      </c>
      <c r="H91">
        <f t="shared" si="5"/>
        <v>87.758021610223807</v>
      </c>
    </row>
    <row r="92" spans="1:8">
      <c r="A92">
        <v>4.665</v>
      </c>
      <c r="B92">
        <v>0</v>
      </c>
      <c r="C92">
        <v>-141.09</v>
      </c>
      <c r="D92">
        <v>0.7</v>
      </c>
      <c r="E92">
        <v>18.09</v>
      </c>
      <c r="F92">
        <f t="shared" si="3"/>
        <v>50.520472088055548</v>
      </c>
      <c r="G92">
        <f t="shared" si="4"/>
        <v>25.842857142857145</v>
      </c>
      <c r="H92">
        <f t="shared" si="5"/>
        <v>87.78402179485812</v>
      </c>
    </row>
    <row r="93" spans="1:8">
      <c r="A93">
        <v>4.7134999999999998</v>
      </c>
      <c r="B93">
        <v>0</v>
      </c>
      <c r="C93">
        <v>-139.68</v>
      </c>
      <c r="D93">
        <v>0.7</v>
      </c>
      <c r="E93">
        <v>18.29</v>
      </c>
      <c r="F93">
        <f t="shared" si="3"/>
        <v>50.544507119963093</v>
      </c>
      <c r="G93">
        <f t="shared" si="4"/>
        <v>26.12857142857143</v>
      </c>
      <c r="H93">
        <f t="shared" si="5"/>
        <v>87.80822961434454</v>
      </c>
    </row>
    <row r="94" spans="1:8">
      <c r="A94">
        <v>4.7619999999999996</v>
      </c>
      <c r="B94">
        <v>0</v>
      </c>
      <c r="C94">
        <v>-137.97</v>
      </c>
      <c r="D94">
        <v>0.7</v>
      </c>
      <c r="E94">
        <v>18.489999999999998</v>
      </c>
      <c r="F94">
        <f t="shared" si="3"/>
        <v>50.50807163216588</v>
      </c>
      <c r="G94">
        <f t="shared" si="4"/>
        <v>26.414285714285715</v>
      </c>
      <c r="H94">
        <f t="shared" si="5"/>
        <v>87.83191449619612</v>
      </c>
    </row>
    <row r="95" spans="1:8">
      <c r="A95">
        <v>4.8105000000000002</v>
      </c>
      <c r="B95">
        <v>0</v>
      </c>
      <c r="C95">
        <v>-136.54</v>
      </c>
      <c r="D95">
        <v>0.72</v>
      </c>
      <c r="E95">
        <v>18.690000000000001</v>
      </c>
      <c r="F95">
        <f t="shared" si="3"/>
        <v>50.516656658967449</v>
      </c>
      <c r="G95">
        <f t="shared" si="4"/>
        <v>25.958333333333336</v>
      </c>
      <c r="H95">
        <f t="shared" si="5"/>
        <v>87.793869858241564</v>
      </c>
    </row>
    <row r="96" spans="1:8">
      <c r="A96">
        <v>4.859</v>
      </c>
      <c r="B96">
        <v>0</v>
      </c>
      <c r="C96">
        <v>-135.1</v>
      </c>
      <c r="D96">
        <v>0.72</v>
      </c>
      <c r="E96">
        <v>18.89</v>
      </c>
      <c r="F96">
        <f t="shared" si="3"/>
        <v>50.517709765982069</v>
      </c>
      <c r="G96">
        <f t="shared" si="4"/>
        <v>26.236111111111114</v>
      </c>
      <c r="H96">
        <f t="shared" si="5"/>
        <v>87.817204794622953</v>
      </c>
    </row>
    <row r="97" spans="1:8">
      <c r="A97">
        <v>4.9074999999999998</v>
      </c>
      <c r="B97">
        <v>0</v>
      </c>
      <c r="C97">
        <v>-133.52000000000001</v>
      </c>
      <c r="D97">
        <v>0.72</v>
      </c>
      <c r="E97">
        <v>19.09</v>
      </c>
      <c r="F97">
        <f t="shared" si="3"/>
        <v>50.486600202429948</v>
      </c>
      <c r="G97">
        <f t="shared" si="4"/>
        <v>26.513888888888889</v>
      </c>
      <c r="H97">
        <f t="shared" si="5"/>
        <v>87.840051487178656</v>
      </c>
    </row>
    <row r="98" spans="1:8">
      <c r="A98">
        <v>4.9560000000000004</v>
      </c>
      <c r="B98">
        <v>0</v>
      </c>
      <c r="C98">
        <v>-132.05000000000001</v>
      </c>
      <c r="D98">
        <v>0.73</v>
      </c>
      <c r="E98">
        <v>19.3</v>
      </c>
      <c r="F98">
        <f t="shared" si="3"/>
        <v>50.483314075048604</v>
      </c>
      <c r="G98">
        <f t="shared" si="4"/>
        <v>26.438356164383563</v>
      </c>
      <c r="H98">
        <f t="shared" si="5"/>
        <v>87.833886519678174</v>
      </c>
    </row>
    <row r="99" spans="1:8">
      <c r="A99">
        <v>5.0045000000000002</v>
      </c>
      <c r="B99">
        <v>0</v>
      </c>
      <c r="C99">
        <v>-130.84</v>
      </c>
      <c r="D99">
        <v>0.73</v>
      </c>
      <c r="E99">
        <v>19.510000000000002</v>
      </c>
      <c r="F99">
        <f t="shared" si="3"/>
        <v>50.524136806085075</v>
      </c>
      <c r="G99">
        <f t="shared" si="4"/>
        <v>26.726027397260278</v>
      </c>
      <c r="H99">
        <f t="shared" si="5"/>
        <v>87.857180086080675</v>
      </c>
    </row>
    <row r="100" spans="1:8">
      <c r="A100">
        <v>5.0529999999999999</v>
      </c>
      <c r="B100">
        <v>0</v>
      </c>
      <c r="C100">
        <v>-129.44</v>
      </c>
      <c r="D100">
        <v>0.73</v>
      </c>
      <c r="E100">
        <v>19.72</v>
      </c>
      <c r="F100">
        <f t="shared" si="3"/>
        <v>50.522834441468149</v>
      </c>
      <c r="G100">
        <f t="shared" si="4"/>
        <v>27.013698630136986</v>
      </c>
      <c r="H100">
        <f t="shared" si="5"/>
        <v>87.879978228308175</v>
      </c>
    </row>
    <row r="101" spans="1:8">
      <c r="A101">
        <v>5.1014999999999997</v>
      </c>
      <c r="B101">
        <v>0.02</v>
      </c>
      <c r="C101">
        <v>-127.96</v>
      </c>
      <c r="D101">
        <v>0.74</v>
      </c>
      <c r="E101">
        <v>19.920000000000002</v>
      </c>
      <c r="F101">
        <f t="shared" si="3"/>
        <v>50.48725779837919</v>
      </c>
      <c r="G101">
        <f t="shared" si="4"/>
        <v>26.918918918918923</v>
      </c>
      <c r="H101">
        <f t="shared" si="5"/>
        <v>87.872520620761094</v>
      </c>
    </row>
    <row r="102" spans="1:8">
      <c r="A102">
        <v>5.15</v>
      </c>
      <c r="B102">
        <v>0</v>
      </c>
      <c r="C102">
        <v>-126.67</v>
      </c>
      <c r="D102">
        <v>0.75</v>
      </c>
      <c r="E102">
        <v>20.12</v>
      </c>
      <c r="F102">
        <f t="shared" si="3"/>
        <v>50.483664684727479</v>
      </c>
      <c r="G102">
        <f t="shared" si="4"/>
        <v>26.826666666666668</v>
      </c>
      <c r="H102">
        <f t="shared" si="5"/>
        <v>87.865211345769637</v>
      </c>
    </row>
    <row r="103" spans="1:8">
      <c r="A103">
        <v>5.1985000000000001</v>
      </c>
      <c r="B103">
        <v>0</v>
      </c>
      <c r="C103">
        <v>-125.43</v>
      </c>
      <c r="D103">
        <v>0.75</v>
      </c>
      <c r="E103">
        <v>20.34</v>
      </c>
      <c r="F103">
        <f t="shared" si="3"/>
        <v>50.509862403297042</v>
      </c>
      <c r="G103">
        <f t="shared" si="4"/>
        <v>27.12</v>
      </c>
      <c r="H103">
        <f t="shared" si="5"/>
        <v>87.888280469685427</v>
      </c>
    </row>
    <row r="104" spans="1:8">
      <c r="A104">
        <v>5.2469999999999999</v>
      </c>
      <c r="B104">
        <v>0</v>
      </c>
      <c r="C104">
        <v>-124.09</v>
      </c>
      <c r="D104">
        <v>0.76</v>
      </c>
      <c r="E104">
        <v>20.54</v>
      </c>
      <c r="F104">
        <f t="shared" si="3"/>
        <v>50.485726695770161</v>
      </c>
      <c r="G104">
        <f t="shared" si="4"/>
        <v>27.026315789473681</v>
      </c>
      <c r="H104">
        <f t="shared" si="5"/>
        <v>87.880967052018221</v>
      </c>
    </row>
    <row r="105" spans="1:8">
      <c r="A105">
        <v>5.2954999999999997</v>
      </c>
      <c r="B105">
        <v>0.05</v>
      </c>
      <c r="C105">
        <v>-122.77</v>
      </c>
      <c r="D105">
        <v>0.76</v>
      </c>
      <c r="E105">
        <v>20.76</v>
      </c>
      <c r="F105">
        <f t="shared" si="3"/>
        <v>50.484702633570109</v>
      </c>
      <c r="G105">
        <f t="shared" si="4"/>
        <v>27.315789473684212</v>
      </c>
      <c r="H105">
        <f t="shared" si="5"/>
        <v>87.903402937441101</v>
      </c>
    </row>
    <row r="106" spans="1:8">
      <c r="A106">
        <v>5.3440000000000003</v>
      </c>
      <c r="B106">
        <v>0.08</v>
      </c>
      <c r="C106">
        <v>-121.56</v>
      </c>
      <c r="D106">
        <v>0.76</v>
      </c>
      <c r="E106">
        <v>20.95</v>
      </c>
      <c r="F106">
        <f t="shared" si="3"/>
        <v>50.464660902457275</v>
      </c>
      <c r="G106">
        <f t="shared" si="4"/>
        <v>27.565789473684209</v>
      </c>
      <c r="H106">
        <f t="shared" si="5"/>
        <v>87.922400682234638</v>
      </c>
    </row>
    <row r="107" spans="1:8">
      <c r="A107">
        <v>5.3925000000000001</v>
      </c>
      <c r="B107">
        <v>0.05</v>
      </c>
      <c r="C107">
        <v>-120.33</v>
      </c>
      <c r="D107">
        <v>0.76</v>
      </c>
      <c r="E107">
        <v>21.17</v>
      </c>
      <c r="F107">
        <f t="shared" si="3"/>
        <v>50.471636589276557</v>
      </c>
      <c r="G107">
        <f t="shared" si="4"/>
        <v>27.85526315789474</v>
      </c>
      <c r="H107">
        <f t="shared" si="5"/>
        <v>87.943972600757149</v>
      </c>
    </row>
    <row r="108" spans="1:8">
      <c r="A108">
        <v>5.4409999999999998</v>
      </c>
      <c r="B108">
        <v>0</v>
      </c>
      <c r="C108">
        <v>-119.16</v>
      </c>
      <c r="D108">
        <v>0.78</v>
      </c>
      <c r="E108">
        <v>21.36</v>
      </c>
      <c r="F108">
        <f t="shared" si="3"/>
        <v>50.450546082277441</v>
      </c>
      <c r="G108">
        <f t="shared" si="4"/>
        <v>27.384615384615383</v>
      </c>
      <c r="H108">
        <f t="shared" si="5"/>
        <v>87.908667641966659</v>
      </c>
    </row>
    <row r="109" spans="1:8">
      <c r="A109">
        <v>5.4894999999999996</v>
      </c>
      <c r="B109">
        <v>7.0000000000000007E-2</v>
      </c>
      <c r="C109">
        <v>-118.05</v>
      </c>
      <c r="D109">
        <v>0.78</v>
      </c>
      <c r="E109">
        <v>21.59</v>
      </c>
      <c r="F109">
        <f t="shared" si="3"/>
        <v>50.484646180794414</v>
      </c>
      <c r="G109">
        <f t="shared" si="4"/>
        <v>27.679487179487179</v>
      </c>
      <c r="H109">
        <f t="shared" si="5"/>
        <v>87.930927304828643</v>
      </c>
    </row>
    <row r="110" spans="1:8">
      <c r="A110">
        <v>5.5380000000000003</v>
      </c>
      <c r="B110">
        <v>0.01</v>
      </c>
      <c r="C110">
        <v>-116.87</v>
      </c>
      <c r="D110">
        <v>0.78</v>
      </c>
      <c r="E110">
        <v>21.8</v>
      </c>
      <c r="F110">
        <f t="shared" si="3"/>
        <v>50.475399948885993</v>
      </c>
      <c r="G110">
        <f t="shared" si="4"/>
        <v>27.948717948717949</v>
      </c>
      <c r="H110">
        <f t="shared" si="5"/>
        <v>87.95084166462361</v>
      </c>
    </row>
    <row r="111" spans="1:8">
      <c r="A111">
        <v>5.5865</v>
      </c>
      <c r="B111">
        <v>7.0000000000000007E-2</v>
      </c>
      <c r="C111">
        <v>-115.78</v>
      </c>
      <c r="D111">
        <v>0.78</v>
      </c>
      <c r="E111">
        <v>22.01</v>
      </c>
      <c r="F111">
        <f t="shared" si="3"/>
        <v>50.480865681959145</v>
      </c>
      <c r="G111">
        <f t="shared" si="4"/>
        <v>28.217948717948719</v>
      </c>
      <c r="H111">
        <f t="shared" si="5"/>
        <v>87.970376495183686</v>
      </c>
    </row>
    <row r="112" spans="1:8">
      <c r="A112">
        <v>5.6349999999999998</v>
      </c>
      <c r="B112">
        <v>0.08</v>
      </c>
      <c r="C112">
        <v>-114.56</v>
      </c>
      <c r="D112">
        <v>0.79</v>
      </c>
      <c r="E112">
        <v>22.22</v>
      </c>
      <c r="F112">
        <f t="shared" si="3"/>
        <v>50.45317829433543</v>
      </c>
      <c r="G112">
        <f t="shared" si="4"/>
        <v>28.12658227848101</v>
      </c>
      <c r="H112">
        <f t="shared" si="5"/>
        <v>87.963789003531261</v>
      </c>
    </row>
    <row r="113" spans="1:8">
      <c r="A113">
        <v>5.6835000000000004</v>
      </c>
      <c r="B113">
        <v>7.0000000000000007E-2</v>
      </c>
      <c r="C113">
        <v>-113.52</v>
      </c>
      <c r="D113">
        <v>0.79</v>
      </c>
      <c r="E113">
        <v>22.45</v>
      </c>
      <c r="F113">
        <f t="shared" si="3"/>
        <v>50.482907998648415</v>
      </c>
      <c r="G113">
        <f t="shared" si="4"/>
        <v>28.417721518987339</v>
      </c>
      <c r="H113">
        <f t="shared" si="5"/>
        <v>87.984632670817732</v>
      </c>
    </row>
    <row r="114" spans="1:8">
      <c r="A114">
        <v>5.7320000000000002</v>
      </c>
      <c r="B114">
        <v>0</v>
      </c>
      <c r="C114">
        <v>-112.34</v>
      </c>
      <c r="D114">
        <v>0.81</v>
      </c>
      <c r="E114">
        <v>22.64</v>
      </c>
      <c r="F114">
        <f t="shared" si="3"/>
        <v>50.431910532915566</v>
      </c>
      <c r="G114">
        <f t="shared" si="4"/>
        <v>27.950617283950617</v>
      </c>
      <c r="H114">
        <f t="shared" si="5"/>
        <v>87.950980792890093</v>
      </c>
    </row>
    <row r="115" spans="1:8">
      <c r="A115">
        <v>5.7805</v>
      </c>
      <c r="B115">
        <v>0.15</v>
      </c>
      <c r="C115">
        <v>-111.38</v>
      </c>
      <c r="D115">
        <v>0.79</v>
      </c>
      <c r="E115">
        <v>22.86</v>
      </c>
      <c r="F115">
        <f t="shared" si="3"/>
        <v>50.45935790316797</v>
      </c>
      <c r="G115">
        <f t="shared" si="4"/>
        <v>28.936708860759492</v>
      </c>
      <c r="H115">
        <f t="shared" si="5"/>
        <v>88.020749792817981</v>
      </c>
    </row>
    <row r="116" spans="1:8">
      <c r="A116">
        <v>5.8289999999999997</v>
      </c>
      <c r="B116">
        <v>7.0000000000000007E-2</v>
      </c>
      <c r="C116">
        <v>-110.24</v>
      </c>
      <c r="D116">
        <v>0.81</v>
      </c>
      <c r="E116">
        <v>23.07</v>
      </c>
      <c r="F116">
        <f t="shared" si="3"/>
        <v>50.430514572032678</v>
      </c>
      <c r="G116">
        <f t="shared" si="4"/>
        <v>28.481481481481481</v>
      </c>
      <c r="H116">
        <f t="shared" si="5"/>
        <v>87.989140657334474</v>
      </c>
    </row>
    <row r="117" spans="1:8">
      <c r="A117">
        <v>5.8775000000000004</v>
      </c>
      <c r="B117">
        <v>0.16</v>
      </c>
      <c r="C117">
        <v>-109.28</v>
      </c>
      <c r="D117">
        <v>0.81</v>
      </c>
      <c r="E117">
        <v>23.3</v>
      </c>
      <c r="F117">
        <f t="shared" si="3"/>
        <v>50.460122869450089</v>
      </c>
      <c r="G117">
        <f t="shared" si="4"/>
        <v>28.76543209876543</v>
      </c>
      <c r="H117">
        <f t="shared" si="5"/>
        <v>88.008974286377111</v>
      </c>
    </row>
    <row r="118" spans="1:8">
      <c r="A118">
        <v>5.9260000000000002</v>
      </c>
      <c r="B118">
        <v>0.04</v>
      </c>
      <c r="C118">
        <v>-108.27</v>
      </c>
      <c r="D118">
        <v>0.81</v>
      </c>
      <c r="E118">
        <v>23.52</v>
      </c>
      <c r="F118">
        <f t="shared" si="3"/>
        <v>50.462960674141975</v>
      </c>
      <c r="G118">
        <f t="shared" si="4"/>
        <v>29.037037037037035</v>
      </c>
      <c r="H118">
        <f t="shared" si="5"/>
        <v>88.027583046600611</v>
      </c>
    </row>
    <row r="119" spans="1:8">
      <c r="A119">
        <v>5.9744999999999999</v>
      </c>
      <c r="B119">
        <v>0.14000000000000001</v>
      </c>
      <c r="C119">
        <v>-107.2</v>
      </c>
      <c r="D119">
        <v>0.8</v>
      </c>
      <c r="E119">
        <v>23.74</v>
      </c>
      <c r="F119">
        <f t="shared" si="3"/>
        <v>50.44727941128243</v>
      </c>
      <c r="G119">
        <f t="shared" si="4"/>
        <v>29.674999999999997</v>
      </c>
      <c r="H119">
        <f t="shared" si="5"/>
        <v>88.069954296298022</v>
      </c>
    </row>
    <row r="120" spans="1:8">
      <c r="A120">
        <v>6.0229999999999997</v>
      </c>
      <c r="B120">
        <v>0.24</v>
      </c>
      <c r="C120">
        <v>-106.28</v>
      </c>
      <c r="D120">
        <v>0.81</v>
      </c>
      <c r="E120">
        <v>23.95</v>
      </c>
      <c r="F120">
        <f t="shared" si="3"/>
        <v>50.452016808052377</v>
      </c>
      <c r="G120">
        <f t="shared" si="4"/>
        <v>29.567901234567898</v>
      </c>
      <c r="H120">
        <f t="shared" si="5"/>
        <v>88.062968736948477</v>
      </c>
    </row>
    <row r="121" spans="1:8">
      <c r="A121">
        <v>6.0715000000000003</v>
      </c>
      <c r="B121">
        <v>0.22</v>
      </c>
      <c r="C121">
        <v>-105.27</v>
      </c>
      <c r="D121">
        <v>0.79</v>
      </c>
      <c r="E121">
        <v>24.19</v>
      </c>
      <c r="F121">
        <f t="shared" si="3"/>
        <v>50.462672343029951</v>
      </c>
      <c r="G121">
        <f t="shared" si="4"/>
        <v>30.620253164556964</v>
      </c>
      <c r="H121">
        <f t="shared" si="5"/>
        <v>88.129492183865736</v>
      </c>
    </row>
    <row r="122" spans="1:8">
      <c r="A122">
        <v>6.12</v>
      </c>
      <c r="B122">
        <v>0.17</v>
      </c>
      <c r="C122">
        <v>-104.31</v>
      </c>
      <c r="D122">
        <v>0.82</v>
      </c>
      <c r="E122">
        <v>24.4</v>
      </c>
      <c r="F122">
        <f t="shared" si="3"/>
        <v>50.449618432650212</v>
      </c>
      <c r="G122">
        <f t="shared" si="4"/>
        <v>29.756097560975611</v>
      </c>
      <c r="H122">
        <f t="shared" si="5"/>
        <v>88.075210499759137</v>
      </c>
    </row>
    <row r="123" spans="1:8">
      <c r="A123">
        <v>6.1684999999999999</v>
      </c>
      <c r="B123">
        <v>0.24</v>
      </c>
      <c r="C123">
        <v>-103.43</v>
      </c>
      <c r="D123">
        <v>0.83</v>
      </c>
      <c r="E123">
        <v>24.63</v>
      </c>
      <c r="F123">
        <f t="shared" si="3"/>
        <v>50.472575721870982</v>
      </c>
      <c r="G123">
        <f t="shared" si="4"/>
        <v>29.674698795180724</v>
      </c>
      <c r="H123">
        <f t="shared" si="5"/>
        <v>88.069934720719786</v>
      </c>
    </row>
    <row r="124" spans="1:8">
      <c r="A124">
        <v>6.2169999999999996</v>
      </c>
      <c r="B124">
        <v>0.24</v>
      </c>
      <c r="C124">
        <v>-102.44</v>
      </c>
      <c r="D124">
        <v>0.81</v>
      </c>
      <c r="E124">
        <v>24.86</v>
      </c>
      <c r="F124">
        <f t="shared" si="3"/>
        <v>50.464427074920806</v>
      </c>
      <c r="G124">
        <f t="shared" si="4"/>
        <v>30.691358024691354</v>
      </c>
      <c r="H124">
        <f t="shared" si="5"/>
        <v>88.133822655082227</v>
      </c>
    </row>
    <row r="125" spans="1:8">
      <c r="A125">
        <v>6.2655000000000003</v>
      </c>
      <c r="B125">
        <v>0.24</v>
      </c>
      <c r="C125">
        <v>-101.59</v>
      </c>
      <c r="D125">
        <v>0.85</v>
      </c>
      <c r="E125">
        <v>25.06</v>
      </c>
      <c r="F125">
        <f t="shared" si="3"/>
        <v>50.456371252796217</v>
      </c>
      <c r="G125">
        <f t="shared" si="4"/>
        <v>29.482352941176469</v>
      </c>
      <c r="H125">
        <f t="shared" si="5"/>
        <v>88.057352396454462</v>
      </c>
    </row>
    <row r="126" spans="1:8">
      <c r="A126">
        <v>6.3140000000000001</v>
      </c>
      <c r="B126">
        <v>0.23</v>
      </c>
      <c r="C126">
        <v>-100.66</v>
      </c>
      <c r="D126">
        <v>0.85</v>
      </c>
      <c r="E126">
        <v>25.28</v>
      </c>
      <c r="F126">
        <f t="shared" si="3"/>
        <v>50.444868916471577</v>
      </c>
      <c r="G126">
        <f t="shared" si="4"/>
        <v>29.741176470588236</v>
      </c>
      <c r="H126">
        <f t="shared" si="5"/>
        <v>88.074245563526375</v>
      </c>
    </row>
    <row r="127" spans="1:8">
      <c r="A127">
        <v>6.3624999999999998</v>
      </c>
      <c r="B127">
        <v>0.21</v>
      </c>
      <c r="C127">
        <v>-99.79</v>
      </c>
      <c r="D127">
        <v>0.83</v>
      </c>
      <c r="E127">
        <v>25.51</v>
      </c>
      <c r="F127">
        <f t="shared" si="3"/>
        <v>50.454364528750141</v>
      </c>
      <c r="G127">
        <f t="shared" si="4"/>
        <v>30.734939759036148</v>
      </c>
      <c r="H127">
        <f t="shared" si="5"/>
        <v>88.136467002500709</v>
      </c>
    </row>
    <row r="128" spans="1:8">
      <c r="A128">
        <v>6.4109999999999996</v>
      </c>
      <c r="B128">
        <v>0.19</v>
      </c>
      <c r="C128">
        <v>-98.89</v>
      </c>
      <c r="D128">
        <v>0.84</v>
      </c>
      <c r="E128">
        <v>25.74</v>
      </c>
      <c r="F128">
        <f t="shared" si="3"/>
        <v>50.452240782744227</v>
      </c>
      <c r="G128">
        <f t="shared" si="4"/>
        <v>30.642857142857142</v>
      </c>
      <c r="H128">
        <f t="shared" si="5"/>
        <v>88.130871001631363</v>
      </c>
    </row>
    <row r="129" spans="1:8">
      <c r="A129">
        <v>6.4595000000000002</v>
      </c>
      <c r="B129">
        <v>0.31</v>
      </c>
      <c r="C129">
        <v>-98.08</v>
      </c>
      <c r="D129">
        <v>0.85</v>
      </c>
      <c r="E129">
        <v>25.95</v>
      </c>
      <c r="F129">
        <f t="shared" si="3"/>
        <v>50.449737363042836</v>
      </c>
      <c r="G129">
        <f t="shared" si="4"/>
        <v>30.529411764705884</v>
      </c>
      <c r="H129">
        <f t="shared" si="5"/>
        <v>88.123930389760503</v>
      </c>
    </row>
    <row r="130" spans="1:8">
      <c r="A130">
        <v>6.508</v>
      </c>
      <c r="B130">
        <v>0.26</v>
      </c>
      <c r="C130">
        <v>-97.2</v>
      </c>
      <c r="D130">
        <v>0.85</v>
      </c>
      <c r="E130">
        <v>26.19</v>
      </c>
      <c r="F130">
        <f t="shared" si="3"/>
        <v>50.454613267767698</v>
      </c>
      <c r="G130">
        <f t="shared" si="4"/>
        <v>30.811764705882354</v>
      </c>
      <c r="H130">
        <f t="shared" si="5"/>
        <v>88.141110204754156</v>
      </c>
    </row>
    <row r="131" spans="1:8">
      <c r="A131">
        <v>6.5564999999999998</v>
      </c>
      <c r="B131">
        <v>0.28999999999999998</v>
      </c>
      <c r="C131">
        <v>-96.41</v>
      </c>
      <c r="D131">
        <v>0.86</v>
      </c>
      <c r="E131">
        <v>26.41</v>
      </c>
      <c r="F131">
        <f t="shared" ref="F131:F194" si="6">SQRT(ABS(E131*C131))</f>
        <v>50.459767141753638</v>
      </c>
      <c r="G131">
        <f t="shared" ref="G131:G194" si="7">E131/D131</f>
        <v>30.709302325581397</v>
      </c>
      <c r="H131">
        <f t="shared" ref="H131:H194" si="8">ATAN(G131)/PI()*180</f>
        <v>88.134912344113147</v>
      </c>
    </row>
    <row r="132" spans="1:8">
      <c r="A132">
        <v>6.6050000000000004</v>
      </c>
      <c r="B132">
        <v>0.25</v>
      </c>
      <c r="C132">
        <v>-95.55</v>
      </c>
      <c r="D132">
        <v>0.84</v>
      </c>
      <c r="E132">
        <v>26.65</v>
      </c>
      <c r="F132">
        <f t="shared" si="6"/>
        <v>50.461941104162847</v>
      </c>
      <c r="G132">
        <f t="shared" si="7"/>
        <v>31.726190476190474</v>
      </c>
      <c r="H132">
        <f t="shared" si="8"/>
        <v>88.194651936891091</v>
      </c>
    </row>
    <row r="133" spans="1:8">
      <c r="A133">
        <v>6.6535000000000002</v>
      </c>
      <c r="B133">
        <v>0.33</v>
      </c>
      <c r="C133">
        <v>-94.82</v>
      </c>
      <c r="D133">
        <v>0.85</v>
      </c>
      <c r="E133">
        <v>26.89</v>
      </c>
      <c r="F133">
        <f t="shared" si="6"/>
        <v>50.494651201884743</v>
      </c>
      <c r="G133">
        <f t="shared" si="7"/>
        <v>31.63529411764706</v>
      </c>
      <c r="H133">
        <f t="shared" si="8"/>
        <v>88.189468153805493</v>
      </c>
    </row>
    <row r="134" spans="1:8">
      <c r="A134">
        <v>6.702</v>
      </c>
      <c r="B134">
        <v>0.27</v>
      </c>
      <c r="C134">
        <v>-93.96</v>
      </c>
      <c r="D134">
        <v>0.86</v>
      </c>
      <c r="E134">
        <v>27.11</v>
      </c>
      <c r="F134">
        <f t="shared" si="6"/>
        <v>50.470343767404636</v>
      </c>
      <c r="G134">
        <f t="shared" si="7"/>
        <v>31.523255813953487</v>
      </c>
      <c r="H134">
        <f t="shared" si="8"/>
        <v>88.183037562077047</v>
      </c>
    </row>
    <row r="135" spans="1:8">
      <c r="A135">
        <v>6.7504999999999997</v>
      </c>
      <c r="B135">
        <v>0.27</v>
      </c>
      <c r="C135">
        <v>-93.26</v>
      </c>
      <c r="D135">
        <v>0.86</v>
      </c>
      <c r="E135">
        <v>27.34</v>
      </c>
      <c r="F135">
        <f t="shared" si="6"/>
        <v>50.494835379472228</v>
      </c>
      <c r="G135">
        <f t="shared" si="7"/>
        <v>31.790697674418606</v>
      </c>
      <c r="H135">
        <f t="shared" si="8"/>
        <v>88.19831279120227</v>
      </c>
    </row>
    <row r="136" spans="1:8">
      <c r="A136">
        <v>6.7990000000000004</v>
      </c>
      <c r="B136">
        <v>0.28000000000000003</v>
      </c>
      <c r="C136">
        <v>-92.39</v>
      </c>
      <c r="D136">
        <v>0.86</v>
      </c>
      <c r="E136">
        <v>27.59</v>
      </c>
      <c r="F136">
        <f t="shared" si="6"/>
        <v>50.488019370935916</v>
      </c>
      <c r="G136">
        <f t="shared" si="7"/>
        <v>32.081395348837212</v>
      </c>
      <c r="H136">
        <f t="shared" si="8"/>
        <v>88.214627722662954</v>
      </c>
    </row>
    <row r="137" spans="1:8">
      <c r="A137">
        <v>6.8475000000000001</v>
      </c>
      <c r="B137">
        <v>0.28999999999999998</v>
      </c>
      <c r="C137">
        <v>-91.63</v>
      </c>
      <c r="D137">
        <v>0.87</v>
      </c>
      <c r="E137">
        <v>27.81</v>
      </c>
      <c r="F137">
        <f t="shared" si="6"/>
        <v>50.479999009508703</v>
      </c>
      <c r="G137">
        <f t="shared" si="7"/>
        <v>31.96551724137931</v>
      </c>
      <c r="H137">
        <f t="shared" si="8"/>
        <v>88.208159786140101</v>
      </c>
    </row>
    <row r="138" spans="1:8">
      <c r="A138">
        <v>6.8959999999999999</v>
      </c>
      <c r="B138">
        <v>0.24</v>
      </c>
      <c r="C138">
        <v>-90.94</v>
      </c>
      <c r="D138">
        <v>0.87</v>
      </c>
      <c r="E138">
        <v>28.05</v>
      </c>
      <c r="F138">
        <f t="shared" si="6"/>
        <v>50.506108541442785</v>
      </c>
      <c r="G138">
        <f t="shared" si="7"/>
        <v>32.241379310344826</v>
      </c>
      <c r="H138">
        <f t="shared" si="8"/>
        <v>88.223481172757914</v>
      </c>
    </row>
    <row r="139" spans="1:8">
      <c r="A139">
        <v>6.9444999999999997</v>
      </c>
      <c r="B139">
        <v>0.23</v>
      </c>
      <c r="C139">
        <v>-90.35</v>
      </c>
      <c r="D139">
        <v>0.88</v>
      </c>
      <c r="E139">
        <v>28.28</v>
      </c>
      <c r="F139">
        <f t="shared" si="6"/>
        <v>50.547977209775667</v>
      </c>
      <c r="G139">
        <f t="shared" si="7"/>
        <v>32.13636363636364</v>
      </c>
      <c r="H139">
        <f t="shared" si="8"/>
        <v>88.217679577108242</v>
      </c>
    </row>
    <row r="140" spans="1:8">
      <c r="A140">
        <v>6.9930000000000003</v>
      </c>
      <c r="B140">
        <v>0.28000000000000003</v>
      </c>
      <c r="C140">
        <v>-89.41</v>
      </c>
      <c r="D140">
        <v>0.88</v>
      </c>
      <c r="E140">
        <v>28.52</v>
      </c>
      <c r="F140">
        <f t="shared" si="6"/>
        <v>50.497259331571648</v>
      </c>
      <c r="G140">
        <f t="shared" si="7"/>
        <v>32.409090909090907</v>
      </c>
      <c r="H140">
        <f t="shared" si="8"/>
        <v>88.232668513784063</v>
      </c>
    </row>
    <row r="141" spans="1:8">
      <c r="A141">
        <v>7.0415000000000001</v>
      </c>
      <c r="B141">
        <v>0.28999999999999998</v>
      </c>
      <c r="C141">
        <v>-88.69</v>
      </c>
      <c r="D141">
        <v>0.89</v>
      </c>
      <c r="E141">
        <v>28.76</v>
      </c>
      <c r="F141">
        <f t="shared" si="6"/>
        <v>50.50469681128677</v>
      </c>
      <c r="G141">
        <f t="shared" si="7"/>
        <v>32.314606741573037</v>
      </c>
      <c r="H141">
        <f t="shared" si="8"/>
        <v>88.227504332722475</v>
      </c>
    </row>
    <row r="142" spans="1:8">
      <c r="A142">
        <v>7.09</v>
      </c>
      <c r="B142">
        <v>0.22</v>
      </c>
      <c r="C142">
        <v>-88.02</v>
      </c>
      <c r="D142">
        <v>0.88</v>
      </c>
      <c r="E142">
        <v>29</v>
      </c>
      <c r="F142">
        <f t="shared" si="6"/>
        <v>50.523064040099548</v>
      </c>
      <c r="G142">
        <f t="shared" si="7"/>
        <v>32.954545454545453</v>
      </c>
      <c r="H142">
        <f t="shared" si="8"/>
        <v>88.261902803251019</v>
      </c>
    </row>
    <row r="143" spans="1:8">
      <c r="A143">
        <v>7.1384999999999996</v>
      </c>
      <c r="B143">
        <v>0.28999999999999998</v>
      </c>
      <c r="C143">
        <v>-87.24</v>
      </c>
      <c r="D143">
        <v>0.89</v>
      </c>
      <c r="E143">
        <v>29.23</v>
      </c>
      <c r="F143">
        <f t="shared" si="6"/>
        <v>50.497774208374771</v>
      </c>
      <c r="G143">
        <f t="shared" si="7"/>
        <v>32.842696629213485</v>
      </c>
      <c r="H143">
        <f t="shared" si="8"/>
        <v>88.255987202640981</v>
      </c>
    </row>
    <row r="144" spans="1:8">
      <c r="A144">
        <v>7.1870000000000003</v>
      </c>
      <c r="B144">
        <v>0.34</v>
      </c>
      <c r="C144">
        <v>-86.64</v>
      </c>
      <c r="D144">
        <v>0.9</v>
      </c>
      <c r="E144">
        <v>29.49</v>
      </c>
      <c r="F144">
        <f t="shared" si="6"/>
        <v>50.547142352461428</v>
      </c>
      <c r="G144">
        <f t="shared" si="7"/>
        <v>32.766666666666666</v>
      </c>
      <c r="H144">
        <f t="shared" si="8"/>
        <v>88.251942999528978</v>
      </c>
    </row>
    <row r="145" spans="1:8">
      <c r="A145">
        <v>7.2355</v>
      </c>
      <c r="B145">
        <v>0.21</v>
      </c>
      <c r="C145">
        <v>-86.01</v>
      </c>
      <c r="D145">
        <v>0.9</v>
      </c>
      <c r="E145">
        <v>29.71</v>
      </c>
      <c r="F145">
        <f t="shared" si="6"/>
        <v>50.550540056462303</v>
      </c>
      <c r="G145">
        <f t="shared" si="7"/>
        <v>33.011111111111113</v>
      </c>
      <c r="H145">
        <f t="shared" si="8"/>
        <v>88.264879269503652</v>
      </c>
    </row>
    <row r="146" spans="1:8">
      <c r="A146">
        <v>7.2839999999999998</v>
      </c>
      <c r="B146">
        <v>0.25</v>
      </c>
      <c r="C146">
        <v>-85.27</v>
      </c>
      <c r="D146">
        <v>0.91</v>
      </c>
      <c r="E146">
        <v>29.96</v>
      </c>
      <c r="F146">
        <f t="shared" si="6"/>
        <v>50.543933364944991</v>
      </c>
      <c r="G146">
        <f t="shared" si="7"/>
        <v>32.92307692307692</v>
      </c>
      <c r="H146">
        <f t="shared" si="8"/>
        <v>88.260242515873372</v>
      </c>
    </row>
    <row r="147" spans="1:8">
      <c r="A147">
        <v>7.3324999999999996</v>
      </c>
      <c r="B147">
        <v>0.26</v>
      </c>
      <c r="C147">
        <v>-84.54</v>
      </c>
      <c r="D147">
        <v>0.93</v>
      </c>
      <c r="E147">
        <v>30.21</v>
      </c>
      <c r="F147">
        <f t="shared" si="6"/>
        <v>50.536654024579036</v>
      </c>
      <c r="G147">
        <f t="shared" si="7"/>
        <v>32.483870967741936</v>
      </c>
      <c r="H147">
        <f t="shared" si="8"/>
        <v>88.236734458588245</v>
      </c>
    </row>
    <row r="148" spans="1:8">
      <c r="A148">
        <v>7.3810000000000002</v>
      </c>
      <c r="B148">
        <v>0.24</v>
      </c>
      <c r="C148">
        <v>-83.88</v>
      </c>
      <c r="D148">
        <v>0.93</v>
      </c>
      <c r="E148">
        <v>30.46</v>
      </c>
      <c r="F148">
        <f t="shared" si="6"/>
        <v>50.546857469085055</v>
      </c>
      <c r="G148">
        <f t="shared" si="7"/>
        <v>32.752688172043008</v>
      </c>
      <c r="H148">
        <f t="shared" si="8"/>
        <v>88.251197410794859</v>
      </c>
    </row>
    <row r="149" spans="1:8">
      <c r="A149">
        <v>7.4295</v>
      </c>
      <c r="B149">
        <v>0.19</v>
      </c>
      <c r="C149">
        <v>-83.29</v>
      </c>
      <c r="D149">
        <v>0.93</v>
      </c>
      <c r="E149">
        <v>30.7</v>
      </c>
      <c r="F149">
        <f t="shared" si="6"/>
        <v>50.566817182812684</v>
      </c>
      <c r="G149">
        <f t="shared" si="7"/>
        <v>33.01075268817204</v>
      </c>
      <c r="H149">
        <f t="shared" si="8"/>
        <v>88.264860441489958</v>
      </c>
    </row>
    <row r="150" spans="1:8">
      <c r="A150">
        <v>7.4779999999999998</v>
      </c>
      <c r="B150">
        <v>0.23</v>
      </c>
      <c r="C150">
        <v>-82.61</v>
      </c>
      <c r="D150">
        <v>0.93</v>
      </c>
      <c r="E150">
        <v>30.94</v>
      </c>
      <c r="F150">
        <f t="shared" si="6"/>
        <v>50.556437770080279</v>
      </c>
      <c r="G150">
        <f t="shared" si="7"/>
        <v>33.268817204301072</v>
      </c>
      <c r="H150">
        <f t="shared" si="8"/>
        <v>88.278311698162511</v>
      </c>
    </row>
    <row r="151" spans="1:8">
      <c r="A151">
        <v>7.5265000000000004</v>
      </c>
      <c r="B151">
        <v>0.28000000000000003</v>
      </c>
      <c r="C151">
        <v>-81.95</v>
      </c>
      <c r="D151">
        <v>0.95</v>
      </c>
      <c r="E151">
        <v>31.2</v>
      </c>
      <c r="F151">
        <f t="shared" si="6"/>
        <v>50.565205428238897</v>
      </c>
      <c r="G151">
        <f t="shared" si="7"/>
        <v>32.842105263157897</v>
      </c>
      <c r="H151">
        <f t="shared" si="8"/>
        <v>88.255955818750749</v>
      </c>
    </row>
    <row r="152" spans="1:8">
      <c r="A152">
        <v>7.5750000000000002</v>
      </c>
      <c r="B152">
        <v>0.2</v>
      </c>
      <c r="C152">
        <v>-81.31</v>
      </c>
      <c r="D152">
        <v>0.96</v>
      </c>
      <c r="E152">
        <v>31.45</v>
      </c>
      <c r="F152">
        <f t="shared" si="6"/>
        <v>50.56876011926731</v>
      </c>
      <c r="G152">
        <f t="shared" si="7"/>
        <v>32.760416666666664</v>
      </c>
      <c r="H152">
        <f t="shared" si="8"/>
        <v>88.251609713905935</v>
      </c>
    </row>
    <row r="153" spans="1:8">
      <c r="A153">
        <v>7.6234999999999999</v>
      </c>
      <c r="B153">
        <v>0.23</v>
      </c>
      <c r="C153">
        <v>-80.680000000000007</v>
      </c>
      <c r="D153">
        <v>0.96</v>
      </c>
      <c r="E153">
        <v>31.69</v>
      </c>
      <c r="F153">
        <f t="shared" si="6"/>
        <v>50.564307569668152</v>
      </c>
      <c r="G153">
        <f t="shared" si="7"/>
        <v>33.010416666666671</v>
      </c>
      <c r="H153">
        <f t="shared" si="8"/>
        <v>88.264842789856132</v>
      </c>
    </row>
    <row r="154" spans="1:8">
      <c r="A154">
        <v>7.6719999999999997</v>
      </c>
      <c r="B154">
        <v>0.27</v>
      </c>
      <c r="C154">
        <v>-80.03</v>
      </c>
      <c r="D154">
        <v>0.95</v>
      </c>
      <c r="E154">
        <v>31.94</v>
      </c>
      <c r="F154">
        <f t="shared" si="6"/>
        <v>50.558463188669016</v>
      </c>
      <c r="G154">
        <f t="shared" si="7"/>
        <v>33.621052631578948</v>
      </c>
      <c r="H154">
        <f t="shared" si="8"/>
        <v>88.296338508399856</v>
      </c>
    </row>
    <row r="155" spans="1:8">
      <c r="A155">
        <v>7.7205000000000004</v>
      </c>
      <c r="B155">
        <v>0.27</v>
      </c>
      <c r="C155">
        <v>-79.47</v>
      </c>
      <c r="D155">
        <v>0.98</v>
      </c>
      <c r="E155">
        <v>32.19</v>
      </c>
      <c r="F155">
        <f t="shared" si="6"/>
        <v>50.578051563894789</v>
      </c>
      <c r="G155">
        <f t="shared" si="7"/>
        <v>32.846938775510203</v>
      </c>
      <c r="H155">
        <f t="shared" si="8"/>
        <v>88.256212300918833</v>
      </c>
    </row>
    <row r="156" spans="1:8">
      <c r="A156">
        <v>7.7690000000000001</v>
      </c>
      <c r="B156">
        <v>0.24</v>
      </c>
      <c r="C156">
        <v>-78.86</v>
      </c>
      <c r="D156">
        <v>0.99</v>
      </c>
      <c r="E156">
        <v>32.450000000000003</v>
      </c>
      <c r="F156">
        <f t="shared" si="6"/>
        <v>50.586628668058125</v>
      </c>
      <c r="G156">
        <f t="shared" si="7"/>
        <v>32.777777777777779</v>
      </c>
      <c r="H156">
        <f t="shared" si="8"/>
        <v>88.252535193766917</v>
      </c>
    </row>
    <row r="157" spans="1:8">
      <c r="A157">
        <v>7.8174999999999999</v>
      </c>
      <c r="B157">
        <v>0.22</v>
      </c>
      <c r="C157">
        <v>-78.25</v>
      </c>
      <c r="D157">
        <v>0.99</v>
      </c>
      <c r="E157">
        <v>32.69</v>
      </c>
      <c r="F157">
        <f t="shared" si="6"/>
        <v>50.576600320701665</v>
      </c>
      <c r="G157">
        <f t="shared" si="7"/>
        <v>33.020202020202021</v>
      </c>
      <c r="H157">
        <f t="shared" si="8"/>
        <v>88.265356679862947</v>
      </c>
    </row>
    <row r="158" spans="1:8">
      <c r="A158">
        <v>7.8659999999999997</v>
      </c>
      <c r="B158">
        <v>0.21</v>
      </c>
      <c r="C158">
        <v>-77.63</v>
      </c>
      <c r="D158">
        <v>0.99</v>
      </c>
      <c r="E158">
        <v>32.96</v>
      </c>
      <c r="F158">
        <f t="shared" si="6"/>
        <v>50.583443931784636</v>
      </c>
      <c r="G158">
        <f t="shared" si="7"/>
        <v>33.292929292929294</v>
      </c>
      <c r="H158">
        <f t="shared" si="8"/>
        <v>88.27955786495184</v>
      </c>
    </row>
    <row r="159" spans="1:8">
      <c r="A159">
        <v>7.9145000000000003</v>
      </c>
      <c r="B159">
        <v>0.25</v>
      </c>
      <c r="C159">
        <v>-77.010000000000005</v>
      </c>
      <c r="D159">
        <v>1</v>
      </c>
      <c r="E159">
        <v>33.21</v>
      </c>
      <c r="F159">
        <f t="shared" si="6"/>
        <v>50.571751996544478</v>
      </c>
      <c r="G159">
        <f t="shared" si="7"/>
        <v>33.21</v>
      </c>
      <c r="H159">
        <f t="shared" si="8"/>
        <v>88.275264309315574</v>
      </c>
    </row>
    <row r="160" spans="1:8">
      <c r="A160">
        <v>7.9630000000000001</v>
      </c>
      <c r="B160">
        <v>0.2</v>
      </c>
      <c r="C160">
        <v>-76.42</v>
      </c>
      <c r="D160">
        <v>1.03</v>
      </c>
      <c r="E160">
        <v>33.47</v>
      </c>
      <c r="F160">
        <f t="shared" si="6"/>
        <v>50.574473798547821</v>
      </c>
      <c r="G160">
        <f t="shared" si="7"/>
        <v>32.495145631067956</v>
      </c>
      <c r="H160">
        <f t="shared" si="8"/>
        <v>88.237345863203942</v>
      </c>
    </row>
    <row r="161" spans="1:8">
      <c r="A161">
        <v>8.0114999999999998</v>
      </c>
      <c r="B161">
        <v>0.24</v>
      </c>
      <c r="C161">
        <v>-75.849999999999994</v>
      </c>
      <c r="D161">
        <v>1.05</v>
      </c>
      <c r="E161">
        <v>33.71</v>
      </c>
      <c r="F161">
        <f t="shared" si="6"/>
        <v>50.565833326466596</v>
      </c>
      <c r="G161">
        <f t="shared" si="7"/>
        <v>32.104761904761901</v>
      </c>
      <c r="H161">
        <f t="shared" si="8"/>
        <v>88.215926316029126</v>
      </c>
    </row>
    <row r="162" spans="1:8">
      <c r="A162">
        <v>8.06</v>
      </c>
      <c r="B162">
        <v>0.22</v>
      </c>
      <c r="C162">
        <v>-75.290000000000006</v>
      </c>
      <c r="D162">
        <v>1.05</v>
      </c>
      <c r="E162">
        <v>33.97</v>
      </c>
      <c r="F162">
        <f t="shared" si="6"/>
        <v>50.572732771721959</v>
      </c>
      <c r="G162">
        <f t="shared" si="7"/>
        <v>32.352380952380948</v>
      </c>
      <c r="H162">
        <f t="shared" si="8"/>
        <v>88.229572557303413</v>
      </c>
    </row>
    <row r="163" spans="1:8">
      <c r="A163">
        <v>8.1084999999999994</v>
      </c>
      <c r="B163">
        <v>0.21</v>
      </c>
      <c r="C163">
        <v>-74.7</v>
      </c>
      <c r="D163">
        <v>1.04</v>
      </c>
      <c r="E163">
        <v>34.26</v>
      </c>
      <c r="F163">
        <f t="shared" si="6"/>
        <v>50.588753690914345</v>
      </c>
      <c r="G163">
        <f t="shared" si="7"/>
        <v>32.942307692307686</v>
      </c>
      <c r="H163">
        <f t="shared" si="8"/>
        <v>88.261257512512415</v>
      </c>
    </row>
    <row r="164" spans="1:8">
      <c r="A164">
        <v>8.157</v>
      </c>
      <c r="B164">
        <v>0.21</v>
      </c>
      <c r="C164">
        <v>-74.13</v>
      </c>
      <c r="D164">
        <v>1.06</v>
      </c>
      <c r="E164">
        <v>34.51</v>
      </c>
      <c r="F164">
        <f t="shared" si="6"/>
        <v>50.578911613438258</v>
      </c>
      <c r="G164">
        <f t="shared" si="7"/>
        <v>32.556603773584904</v>
      </c>
      <c r="H164">
        <f t="shared" si="8"/>
        <v>88.240671188694805</v>
      </c>
    </row>
    <row r="165" spans="1:8">
      <c r="A165">
        <v>8.2055000000000007</v>
      </c>
      <c r="B165">
        <v>0.23</v>
      </c>
      <c r="C165">
        <v>-73.56</v>
      </c>
      <c r="D165">
        <v>1.08</v>
      </c>
      <c r="E165">
        <v>34.76</v>
      </c>
      <c r="F165">
        <f t="shared" si="6"/>
        <v>50.566249613749285</v>
      </c>
      <c r="G165">
        <f t="shared" si="7"/>
        <v>32.185185185185183</v>
      </c>
      <c r="H165">
        <f t="shared" si="8"/>
        <v>88.220381430355843</v>
      </c>
    </row>
    <row r="166" spans="1:8">
      <c r="A166">
        <v>8.2539999999999996</v>
      </c>
      <c r="B166">
        <v>0.24</v>
      </c>
      <c r="C166">
        <v>-73.010000000000005</v>
      </c>
      <c r="D166">
        <v>1.07</v>
      </c>
      <c r="E166">
        <v>35.04</v>
      </c>
      <c r="F166">
        <f t="shared" si="6"/>
        <v>50.579347564000869</v>
      </c>
      <c r="G166">
        <f t="shared" si="7"/>
        <v>32.747663551401864</v>
      </c>
      <c r="H166">
        <f t="shared" si="8"/>
        <v>88.250929250842219</v>
      </c>
    </row>
    <row r="167" spans="1:8">
      <c r="A167">
        <v>8.3025000000000002</v>
      </c>
      <c r="B167">
        <v>0.21</v>
      </c>
      <c r="C167">
        <v>-72.44</v>
      </c>
      <c r="D167">
        <v>1.0900000000000001</v>
      </c>
      <c r="E167">
        <v>35.299999999999997</v>
      </c>
      <c r="F167">
        <f t="shared" si="6"/>
        <v>50.568092706765199</v>
      </c>
      <c r="G167">
        <f t="shared" si="7"/>
        <v>32.385321100917423</v>
      </c>
      <c r="H167">
        <f t="shared" si="8"/>
        <v>88.231372171550973</v>
      </c>
    </row>
    <row r="168" spans="1:8">
      <c r="A168">
        <v>8.3510000000000009</v>
      </c>
      <c r="B168">
        <v>0.21</v>
      </c>
      <c r="C168">
        <v>-71.900000000000006</v>
      </c>
      <c r="D168">
        <v>1.0900000000000001</v>
      </c>
      <c r="E168">
        <v>35.56</v>
      </c>
      <c r="F168">
        <f t="shared" si="6"/>
        <v>50.5644539177474</v>
      </c>
      <c r="G168">
        <f t="shared" si="7"/>
        <v>32.623853211009177</v>
      </c>
      <c r="H168">
        <f t="shared" si="8"/>
        <v>88.244295522902959</v>
      </c>
    </row>
    <row r="169" spans="1:8">
      <c r="A169">
        <v>8.3994999999999997</v>
      </c>
      <c r="B169">
        <v>0.22</v>
      </c>
      <c r="C169">
        <v>-71.349999999999994</v>
      </c>
      <c r="D169">
        <v>1.1200000000000001</v>
      </c>
      <c r="E169">
        <v>35.840000000000003</v>
      </c>
      <c r="F169">
        <f t="shared" si="6"/>
        <v>50.568606862360767</v>
      </c>
      <c r="G169">
        <f t="shared" si="7"/>
        <v>32</v>
      </c>
      <c r="H169">
        <f t="shared" si="8"/>
        <v>88.210089391753939</v>
      </c>
    </row>
    <row r="170" spans="1:8">
      <c r="A170">
        <v>8.4480000000000004</v>
      </c>
      <c r="B170">
        <v>0.21</v>
      </c>
      <c r="C170">
        <v>-70.88</v>
      </c>
      <c r="D170">
        <v>1.1399999999999999</v>
      </c>
      <c r="E170">
        <v>36.090000000000003</v>
      </c>
      <c r="F170">
        <f t="shared" si="6"/>
        <v>50.577259712246175</v>
      </c>
      <c r="G170">
        <f t="shared" si="7"/>
        <v>31.65789473684211</v>
      </c>
      <c r="H170">
        <f t="shared" si="8"/>
        <v>88.190759835896458</v>
      </c>
    </row>
    <row r="171" spans="1:8">
      <c r="A171">
        <v>8.4964999999999993</v>
      </c>
      <c r="B171">
        <v>0.21</v>
      </c>
      <c r="C171">
        <v>-70.3</v>
      </c>
      <c r="D171">
        <v>1.1299999999999999</v>
      </c>
      <c r="E171">
        <v>36.36</v>
      </c>
      <c r="F171">
        <f t="shared" si="6"/>
        <v>50.557966731267982</v>
      </c>
      <c r="G171">
        <f t="shared" si="7"/>
        <v>32.176991150442483</v>
      </c>
      <c r="H171">
        <f t="shared" si="8"/>
        <v>88.21992853294654</v>
      </c>
    </row>
    <row r="172" spans="1:8">
      <c r="A172">
        <v>8.5449999999999999</v>
      </c>
      <c r="B172">
        <v>0.25</v>
      </c>
      <c r="C172">
        <v>-69.77</v>
      </c>
      <c r="D172">
        <v>1.1299999999999999</v>
      </c>
      <c r="E172">
        <v>36.65</v>
      </c>
      <c r="F172">
        <f t="shared" si="6"/>
        <v>50.567484612149734</v>
      </c>
      <c r="G172">
        <f t="shared" si="7"/>
        <v>32.43362831858407</v>
      </c>
      <c r="H172">
        <f t="shared" si="8"/>
        <v>88.234004727703237</v>
      </c>
    </row>
    <row r="173" spans="1:8">
      <c r="A173">
        <v>8.5935000000000006</v>
      </c>
      <c r="B173">
        <v>0.22</v>
      </c>
      <c r="C173">
        <v>-69.25</v>
      </c>
      <c r="D173">
        <v>1.1499999999999999</v>
      </c>
      <c r="E173">
        <v>36.909999999999997</v>
      </c>
      <c r="F173">
        <f t="shared" si="6"/>
        <v>50.557071711087062</v>
      </c>
      <c r="G173">
        <f t="shared" si="7"/>
        <v>32.095652173913045</v>
      </c>
      <c r="H173">
        <f t="shared" si="8"/>
        <v>88.215420268565708</v>
      </c>
    </row>
    <row r="174" spans="1:8">
      <c r="A174">
        <v>8.6419999999999995</v>
      </c>
      <c r="B174">
        <v>0.25</v>
      </c>
      <c r="C174">
        <v>-68.739999999999995</v>
      </c>
      <c r="D174">
        <v>1.17</v>
      </c>
      <c r="E174">
        <v>37.18</v>
      </c>
      <c r="F174">
        <f t="shared" si="6"/>
        <v>50.554457765858785</v>
      </c>
      <c r="G174">
        <f t="shared" si="7"/>
        <v>31.777777777777779</v>
      </c>
      <c r="H174">
        <f t="shared" si="8"/>
        <v>88.197580761996747</v>
      </c>
    </row>
    <row r="175" spans="1:8">
      <c r="A175">
        <v>8.6905000000000001</v>
      </c>
      <c r="B175">
        <v>0.23</v>
      </c>
      <c r="C175">
        <v>-68.2</v>
      </c>
      <c r="D175">
        <v>1.17</v>
      </c>
      <c r="E175">
        <v>37.46</v>
      </c>
      <c r="F175">
        <f t="shared" si="6"/>
        <v>50.544752447707175</v>
      </c>
      <c r="G175">
        <f t="shared" si="7"/>
        <v>32.017094017094017</v>
      </c>
      <c r="H175">
        <f t="shared" si="8"/>
        <v>88.21104440895563</v>
      </c>
    </row>
    <row r="176" spans="1:8">
      <c r="A176">
        <v>8.7390000000000008</v>
      </c>
      <c r="B176">
        <v>0.25</v>
      </c>
      <c r="C176">
        <v>-67.680000000000007</v>
      </c>
      <c r="D176">
        <v>1.17</v>
      </c>
      <c r="E176">
        <v>37.74</v>
      </c>
      <c r="F176">
        <f t="shared" si="6"/>
        <v>50.539521169081134</v>
      </c>
      <c r="G176">
        <f t="shared" si="7"/>
        <v>32.256410256410263</v>
      </c>
      <c r="H176">
        <f t="shared" si="8"/>
        <v>88.224308470631414</v>
      </c>
    </row>
    <row r="177" spans="1:8">
      <c r="A177">
        <v>8.7874999999999996</v>
      </c>
      <c r="B177">
        <v>0.22</v>
      </c>
      <c r="C177">
        <v>-67.19</v>
      </c>
      <c r="D177">
        <v>1.19</v>
      </c>
      <c r="E177">
        <v>38.03</v>
      </c>
      <c r="F177">
        <f t="shared" si="6"/>
        <v>50.549339263733209</v>
      </c>
      <c r="G177">
        <f t="shared" si="7"/>
        <v>31.957983193277315</v>
      </c>
      <c r="H177">
        <f t="shared" si="8"/>
        <v>88.20773763788614</v>
      </c>
    </row>
    <row r="178" spans="1:8">
      <c r="A178">
        <v>8.8360000000000003</v>
      </c>
      <c r="B178">
        <v>0.26</v>
      </c>
      <c r="C178">
        <v>-66.680000000000007</v>
      </c>
      <c r="D178">
        <v>1.19</v>
      </c>
      <c r="E178">
        <v>38.29</v>
      </c>
      <c r="F178">
        <f t="shared" si="6"/>
        <v>50.52897386648575</v>
      </c>
      <c r="G178">
        <f t="shared" si="7"/>
        <v>32.176470588235297</v>
      </c>
      <c r="H178">
        <f t="shared" si="8"/>
        <v>88.21989975285544</v>
      </c>
    </row>
    <row r="179" spans="1:8">
      <c r="A179">
        <v>8.8844999999999992</v>
      </c>
      <c r="B179">
        <v>0.19</v>
      </c>
      <c r="C179">
        <v>-66.239999999999995</v>
      </c>
      <c r="D179">
        <v>1.2</v>
      </c>
      <c r="E179">
        <v>38.57</v>
      </c>
      <c r="F179">
        <f t="shared" si="6"/>
        <v>50.545789142123404</v>
      </c>
      <c r="G179">
        <f t="shared" si="7"/>
        <v>32.141666666666666</v>
      </c>
      <c r="H179">
        <f t="shared" si="8"/>
        <v>88.217973451243466</v>
      </c>
    </row>
    <row r="180" spans="1:8">
      <c r="A180">
        <v>8.9329999999999998</v>
      </c>
      <c r="B180">
        <v>0.24</v>
      </c>
      <c r="C180">
        <v>-65.739999999999995</v>
      </c>
      <c r="D180">
        <v>1.22</v>
      </c>
      <c r="E180">
        <v>38.880000000000003</v>
      </c>
      <c r="F180">
        <f t="shared" si="6"/>
        <v>50.556613810657851</v>
      </c>
      <c r="G180">
        <f t="shared" si="7"/>
        <v>31.868852459016395</v>
      </c>
      <c r="H180">
        <f t="shared" si="8"/>
        <v>88.202728325515793</v>
      </c>
    </row>
    <row r="181" spans="1:8">
      <c r="A181">
        <v>8.9815000000000005</v>
      </c>
      <c r="B181">
        <v>0.24</v>
      </c>
      <c r="C181">
        <v>-65.23</v>
      </c>
      <c r="D181">
        <v>1.25</v>
      </c>
      <c r="E181">
        <v>39.15</v>
      </c>
      <c r="F181">
        <f t="shared" si="6"/>
        <v>50.534686107662722</v>
      </c>
      <c r="G181">
        <f t="shared" si="7"/>
        <v>31.32</v>
      </c>
      <c r="H181">
        <f t="shared" si="8"/>
        <v>88.171254094016192</v>
      </c>
    </row>
    <row r="182" spans="1:8">
      <c r="A182">
        <v>9.0299999999999994</v>
      </c>
      <c r="B182">
        <v>0.3</v>
      </c>
      <c r="C182">
        <v>-64.760000000000005</v>
      </c>
      <c r="D182">
        <v>1.25</v>
      </c>
      <c r="E182">
        <v>39.44</v>
      </c>
      <c r="F182">
        <f t="shared" si="6"/>
        <v>50.538444772272129</v>
      </c>
      <c r="G182">
        <f t="shared" si="7"/>
        <v>31.552</v>
      </c>
      <c r="H182">
        <f t="shared" si="8"/>
        <v>88.184691724932279</v>
      </c>
    </row>
    <row r="183" spans="1:8">
      <c r="A183">
        <v>9.0785</v>
      </c>
      <c r="B183">
        <v>0.28999999999999998</v>
      </c>
      <c r="C183">
        <v>-64.260000000000005</v>
      </c>
      <c r="D183">
        <v>1.27</v>
      </c>
      <c r="E183">
        <v>39.74</v>
      </c>
      <c r="F183">
        <f t="shared" si="6"/>
        <v>50.534071674465345</v>
      </c>
      <c r="G183">
        <f t="shared" si="7"/>
        <v>31.291338582677167</v>
      </c>
      <c r="H183">
        <f t="shared" si="8"/>
        <v>88.169580186388814</v>
      </c>
    </row>
    <row r="184" spans="1:8">
      <c r="A184">
        <v>9.1270000000000007</v>
      </c>
      <c r="B184">
        <v>0.26</v>
      </c>
      <c r="C184">
        <v>-63.79</v>
      </c>
      <c r="D184">
        <v>1.26</v>
      </c>
      <c r="E184">
        <v>40.04</v>
      </c>
      <c r="F184">
        <f t="shared" si="6"/>
        <v>50.538614939469795</v>
      </c>
      <c r="G184">
        <f t="shared" si="7"/>
        <v>31.777777777777779</v>
      </c>
      <c r="H184">
        <f t="shared" si="8"/>
        <v>88.197580761996747</v>
      </c>
    </row>
    <row r="185" spans="1:8">
      <c r="A185">
        <v>9.1754999999999995</v>
      </c>
      <c r="B185">
        <v>0.28000000000000003</v>
      </c>
      <c r="C185">
        <v>-63.34</v>
      </c>
      <c r="D185">
        <v>1.27</v>
      </c>
      <c r="E185">
        <v>40.32</v>
      </c>
      <c r="F185">
        <f t="shared" si="6"/>
        <v>50.535817001410003</v>
      </c>
      <c r="G185">
        <f t="shared" si="7"/>
        <v>31.748031496062993</v>
      </c>
      <c r="H185">
        <f t="shared" si="8"/>
        <v>88.19589310286031</v>
      </c>
    </row>
    <row r="186" spans="1:8">
      <c r="A186">
        <v>9.2240000000000002</v>
      </c>
      <c r="B186">
        <v>0.25</v>
      </c>
      <c r="C186">
        <v>-62.86</v>
      </c>
      <c r="D186">
        <v>1.27</v>
      </c>
      <c r="E186">
        <v>40.619999999999997</v>
      </c>
      <c r="F186">
        <f t="shared" si="6"/>
        <v>50.530913310566632</v>
      </c>
      <c r="G186">
        <f t="shared" si="7"/>
        <v>31.984251968503933</v>
      </c>
      <c r="H186">
        <f t="shared" si="8"/>
        <v>88.209208670223731</v>
      </c>
    </row>
    <row r="187" spans="1:8">
      <c r="A187">
        <v>9.2725000000000009</v>
      </c>
      <c r="B187">
        <v>0.27</v>
      </c>
      <c r="C187">
        <v>-62.42</v>
      </c>
      <c r="D187">
        <v>1.3</v>
      </c>
      <c r="E187">
        <v>40.9</v>
      </c>
      <c r="F187">
        <f t="shared" si="6"/>
        <v>50.527002681734444</v>
      </c>
      <c r="G187">
        <f t="shared" si="7"/>
        <v>31.46153846153846</v>
      </c>
      <c r="H187">
        <f t="shared" si="8"/>
        <v>88.179475666204382</v>
      </c>
    </row>
    <row r="188" spans="1:8">
      <c r="A188">
        <v>9.3209999999999997</v>
      </c>
      <c r="B188">
        <v>0.27</v>
      </c>
      <c r="C188">
        <v>-61.98</v>
      </c>
      <c r="D188">
        <v>1.3</v>
      </c>
      <c r="E188">
        <v>41.21</v>
      </c>
      <c r="F188">
        <f t="shared" si="6"/>
        <v>50.539052226966028</v>
      </c>
      <c r="G188">
        <f t="shared" si="7"/>
        <v>31.7</v>
      </c>
      <c r="H188">
        <f t="shared" si="8"/>
        <v>88.193161350239464</v>
      </c>
    </row>
    <row r="189" spans="1:8">
      <c r="A189">
        <v>9.3695000000000004</v>
      </c>
      <c r="B189">
        <v>0.26</v>
      </c>
      <c r="C189">
        <v>-61.53</v>
      </c>
      <c r="D189">
        <v>1.3</v>
      </c>
      <c r="E189">
        <v>41.52</v>
      </c>
      <c r="F189">
        <f t="shared" si="6"/>
        <v>50.544293446441607</v>
      </c>
      <c r="G189">
        <f t="shared" si="7"/>
        <v>31.938461538461539</v>
      </c>
      <c r="H189">
        <f t="shared" si="8"/>
        <v>88.206642873598597</v>
      </c>
    </row>
    <row r="190" spans="1:8">
      <c r="A190">
        <v>9.4179999999999993</v>
      </c>
      <c r="B190">
        <v>0.26</v>
      </c>
      <c r="C190">
        <v>-61.1</v>
      </c>
      <c r="D190">
        <v>1.32</v>
      </c>
      <c r="E190">
        <v>41.81</v>
      </c>
      <c r="F190">
        <f t="shared" si="6"/>
        <v>50.542961923496335</v>
      </c>
      <c r="G190">
        <f t="shared" si="7"/>
        <v>31.674242424242426</v>
      </c>
      <c r="H190">
        <f t="shared" si="8"/>
        <v>88.191692999513549</v>
      </c>
    </row>
    <row r="191" spans="1:8">
      <c r="A191">
        <v>9.4664999999999999</v>
      </c>
      <c r="B191">
        <v>0.27</v>
      </c>
      <c r="C191">
        <v>-60.65</v>
      </c>
      <c r="D191">
        <v>1.32</v>
      </c>
      <c r="E191">
        <v>42.13</v>
      </c>
      <c r="F191">
        <f t="shared" si="6"/>
        <v>50.548832825298746</v>
      </c>
      <c r="G191">
        <f t="shared" si="7"/>
        <v>31.916666666666668</v>
      </c>
      <c r="H191">
        <f t="shared" si="8"/>
        <v>88.205419047819618</v>
      </c>
    </row>
    <row r="192" spans="1:8">
      <c r="A192">
        <v>9.5150000000000006</v>
      </c>
      <c r="B192">
        <v>0.28999999999999998</v>
      </c>
      <c r="C192">
        <v>-60.2</v>
      </c>
      <c r="D192">
        <v>1.35</v>
      </c>
      <c r="E192">
        <v>42.43</v>
      </c>
      <c r="F192">
        <f t="shared" si="6"/>
        <v>50.539944598307585</v>
      </c>
      <c r="G192">
        <f t="shared" si="7"/>
        <v>31.429629629629627</v>
      </c>
      <c r="H192">
        <f t="shared" si="8"/>
        <v>88.177628630296198</v>
      </c>
    </row>
    <row r="193" spans="1:8">
      <c r="A193">
        <v>9.5634999999999994</v>
      </c>
      <c r="B193">
        <v>0.23</v>
      </c>
      <c r="C193">
        <v>-59.82</v>
      </c>
      <c r="D193">
        <v>1.35</v>
      </c>
      <c r="E193">
        <v>42.73</v>
      </c>
      <c r="F193">
        <f t="shared" si="6"/>
        <v>50.557972665050563</v>
      </c>
      <c r="G193">
        <f t="shared" si="7"/>
        <v>31.651851851851848</v>
      </c>
      <c r="H193">
        <f t="shared" si="8"/>
        <v>88.190414650345815</v>
      </c>
    </row>
    <row r="194" spans="1:8">
      <c r="A194">
        <v>9.6120000000000001</v>
      </c>
      <c r="B194">
        <v>0.28000000000000003</v>
      </c>
      <c r="C194">
        <v>-59.35</v>
      </c>
      <c r="D194">
        <v>1.37</v>
      </c>
      <c r="E194">
        <v>43.04</v>
      </c>
      <c r="F194">
        <f t="shared" si="6"/>
        <v>50.541309836607915</v>
      </c>
      <c r="G194">
        <f t="shared" si="7"/>
        <v>31.416058394160579</v>
      </c>
      <c r="H194">
        <f t="shared" si="8"/>
        <v>88.176841926142117</v>
      </c>
    </row>
    <row r="195" spans="1:8">
      <c r="A195">
        <v>9.6605000000000008</v>
      </c>
      <c r="B195">
        <v>0.27</v>
      </c>
      <c r="C195">
        <v>-58.9</v>
      </c>
      <c r="D195">
        <v>1.38</v>
      </c>
      <c r="E195">
        <v>43.35</v>
      </c>
      <c r="F195">
        <f t="shared" ref="F195:F202" si="9">SQRT(ABS(E195*C195))</f>
        <v>50.530337422186285</v>
      </c>
      <c r="G195">
        <f t="shared" ref="G195:G202" si="10">E195/D195</f>
        <v>31.413043478260875</v>
      </c>
      <c r="H195">
        <f t="shared" ref="H195:H202" si="11">ATAN(G195)/PI()*180</f>
        <v>88.176667063806249</v>
      </c>
    </row>
    <row r="196" spans="1:8">
      <c r="A196">
        <v>9.7089999999999996</v>
      </c>
      <c r="B196">
        <v>0.27</v>
      </c>
      <c r="C196">
        <v>-58.51</v>
      </c>
      <c r="D196">
        <v>1.37</v>
      </c>
      <c r="E196">
        <v>43.66</v>
      </c>
      <c r="F196">
        <f t="shared" si="9"/>
        <v>50.542522691294302</v>
      </c>
      <c r="G196">
        <f t="shared" si="10"/>
        <v>31.868613138686126</v>
      </c>
      <c r="H196">
        <f t="shared" si="11"/>
        <v>88.202714837588076</v>
      </c>
    </row>
    <row r="197" spans="1:8">
      <c r="A197">
        <v>9.7575000000000003</v>
      </c>
      <c r="B197">
        <v>0.25</v>
      </c>
      <c r="C197">
        <v>-58.13</v>
      </c>
      <c r="D197">
        <v>1.38</v>
      </c>
      <c r="E197">
        <v>43.97</v>
      </c>
      <c r="F197">
        <f t="shared" si="9"/>
        <v>50.556662271158686</v>
      </c>
      <c r="G197">
        <f t="shared" si="10"/>
        <v>31.862318840579711</v>
      </c>
      <c r="H197">
        <f t="shared" si="11"/>
        <v>88.202360022644257</v>
      </c>
    </row>
    <row r="198" spans="1:8">
      <c r="A198">
        <v>9.8059999999999992</v>
      </c>
      <c r="B198">
        <v>0.28000000000000003</v>
      </c>
      <c r="C198">
        <v>-57.69</v>
      </c>
      <c r="D198">
        <v>1.39</v>
      </c>
      <c r="E198">
        <v>44.3</v>
      </c>
      <c r="F198">
        <f t="shared" si="9"/>
        <v>50.553605212684879</v>
      </c>
      <c r="G198">
        <f t="shared" si="10"/>
        <v>31.870503597122301</v>
      </c>
      <c r="H198">
        <f t="shared" si="11"/>
        <v>88.20282137699904</v>
      </c>
    </row>
    <row r="199" spans="1:8">
      <c r="A199">
        <v>9.8544999999999998</v>
      </c>
      <c r="B199">
        <v>0.27</v>
      </c>
      <c r="C199">
        <v>-57.28</v>
      </c>
      <c r="D199">
        <v>1.4</v>
      </c>
      <c r="E199">
        <v>44.62</v>
      </c>
      <c r="F199">
        <f t="shared" si="9"/>
        <v>50.555252941707252</v>
      </c>
      <c r="G199">
        <f t="shared" si="10"/>
        <v>31.87142857142857</v>
      </c>
      <c r="H199">
        <f t="shared" si="11"/>
        <v>88.202873500610508</v>
      </c>
    </row>
    <row r="200" spans="1:8">
      <c r="A200">
        <v>9.9030000000000005</v>
      </c>
      <c r="B200">
        <v>0.31</v>
      </c>
      <c r="C200">
        <v>-56.85</v>
      </c>
      <c r="D200">
        <v>1.43</v>
      </c>
      <c r="E200">
        <v>44.93</v>
      </c>
      <c r="F200">
        <f t="shared" si="9"/>
        <v>50.539791254020827</v>
      </c>
      <c r="G200">
        <f t="shared" si="10"/>
        <v>31.41958041958042</v>
      </c>
      <c r="H200">
        <f t="shared" si="11"/>
        <v>88.177046157904641</v>
      </c>
    </row>
    <row r="201" spans="1:8">
      <c r="A201">
        <v>9.9514999999999993</v>
      </c>
      <c r="B201">
        <v>0.3</v>
      </c>
      <c r="C201">
        <v>-56.44</v>
      </c>
      <c r="D201">
        <v>1.44</v>
      </c>
      <c r="E201">
        <v>45.24</v>
      </c>
      <c r="F201">
        <f t="shared" si="9"/>
        <v>50.530640209678722</v>
      </c>
      <c r="G201">
        <f t="shared" si="10"/>
        <v>31.416666666666668</v>
      </c>
      <c r="H201">
        <f t="shared" si="11"/>
        <v>88.176877201320792</v>
      </c>
    </row>
    <row r="202" spans="1:8">
      <c r="A202">
        <v>10</v>
      </c>
      <c r="B202">
        <v>0.23</v>
      </c>
      <c r="C202">
        <v>-56</v>
      </c>
      <c r="D202">
        <v>1.42</v>
      </c>
      <c r="E202">
        <v>45.55</v>
      </c>
      <c r="F202">
        <f t="shared" si="9"/>
        <v>50.505445250982589</v>
      </c>
      <c r="G202">
        <f t="shared" si="10"/>
        <v>32.077464788732392</v>
      </c>
      <c r="H202">
        <f t="shared" si="11"/>
        <v>88.214409096579416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特性インピーダンス</vt:lpstr>
      <vt:lpstr>Newton</vt:lpstr>
      <vt:lpstr>f1&amp;f2&amp;f3</vt:lpstr>
      <vt:lpstr>実測によるｆの計算</vt:lpstr>
      <vt:lpstr>QメーターによるL測定</vt:lpstr>
      <vt:lpstr>Graphs</vt:lpstr>
      <vt:lpstr>式</vt:lpstr>
      <vt:lpstr>ifoneの通信線1</vt:lpstr>
      <vt:lpstr>50Ω同軸</vt:lpstr>
      <vt:lpstr>75Ω同軸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福森栄次</cp:lastModifiedBy>
  <dcterms:created xsi:type="dcterms:W3CDTF">2021-11-28T08:37:08Z</dcterms:created>
  <dcterms:modified xsi:type="dcterms:W3CDTF">2023-02-04T09:10:29Z</dcterms:modified>
</cp:coreProperties>
</file>