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dielectric\"/>
    </mc:Choice>
  </mc:AlternateContent>
  <xr:revisionPtr revIDLastSave="0" documentId="13_ncr:1_{B8BFC275-1939-4940-B9B2-FCD41931CEDA}" xr6:coauthVersionLast="47" xr6:coauthVersionMax="47" xr10:uidLastSave="{00000000-0000-0000-0000-000000000000}"/>
  <bookViews>
    <workbookView xWindow="2370" yWindow="1455" windowWidth="22095" windowHeight="14325" xr2:uid="{6E75BF00-2EED-4EB8-AF91-A9EDA8878C07}"/>
  </bookViews>
  <sheets>
    <sheet name="Inductance" sheetId="1" r:id="rId1"/>
    <sheet name="Case00PowerC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2" i="1"/>
  <c r="I2" i="1"/>
  <c r="K4" i="2"/>
  <c r="G4" i="2"/>
  <c r="F4" i="2"/>
  <c r="N24" i="1"/>
  <c r="N3" i="1"/>
  <c r="I3" i="1"/>
  <c r="J3" i="1"/>
  <c r="N13" i="1"/>
  <c r="D13" i="1"/>
  <c r="N27" i="1"/>
  <c r="N4" i="1"/>
  <c r="N20" i="1"/>
  <c r="L3" i="1" l="1"/>
  <c r="J13" i="1"/>
  <c r="L13" i="1" s="1"/>
  <c r="I13" i="1"/>
  <c r="J4" i="1"/>
  <c r="J5" i="1"/>
  <c r="J6" i="1"/>
  <c r="J7" i="1"/>
  <c r="J8" i="1"/>
  <c r="L8" i="1" s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L25" i="1" s="1"/>
  <c r="J26" i="1"/>
  <c r="J27" i="1"/>
  <c r="J28" i="1"/>
  <c r="J29" i="1"/>
  <c r="J30" i="1"/>
  <c r="J31" i="1"/>
  <c r="J32" i="1"/>
  <c r="J33" i="1"/>
  <c r="J2" i="1"/>
  <c r="I4" i="1"/>
  <c r="I5" i="1"/>
  <c r="I6" i="1"/>
  <c r="I7" i="1"/>
  <c r="I8" i="1"/>
  <c r="I9" i="1"/>
  <c r="I10" i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L33" i="1"/>
  <c r="L17" i="1"/>
  <c r="S6" i="1"/>
  <c r="T2" i="1"/>
  <c r="R2" i="1"/>
  <c r="S2" i="1" s="1"/>
  <c r="L9" i="1" l="1"/>
  <c r="L26" i="1"/>
  <c r="L18" i="1"/>
  <c r="L2" i="1"/>
  <c r="L5" i="1"/>
  <c r="L29" i="1"/>
  <c r="L21" i="1"/>
  <c r="L12" i="1"/>
  <c r="L4" i="1"/>
  <c r="L28" i="1"/>
  <c r="L20" i="1"/>
  <c r="L11" i="1"/>
  <c r="L30" i="1"/>
  <c r="L27" i="1"/>
  <c r="L19" i="1"/>
  <c r="L10" i="1"/>
  <c r="L14" i="1"/>
  <c r="L32" i="1"/>
  <c r="L24" i="1"/>
  <c r="L16" i="1"/>
  <c r="L7" i="1"/>
  <c r="L22" i="1"/>
  <c r="L31" i="1"/>
  <c r="L23" i="1"/>
  <c r="L15" i="1"/>
  <c r="L6" i="1"/>
</calcChain>
</file>

<file path=xl/sharedStrings.xml><?xml version="1.0" encoding="utf-8"?>
<sst xmlns="http://schemas.openxmlformats.org/spreadsheetml/2006/main" count="29" uniqueCount="28">
  <si>
    <t>D/a</t>
    <phoneticPr fontId="1"/>
  </si>
  <si>
    <r>
      <t>πf</t>
    </r>
    <r>
      <rPr>
        <vertAlign val="subscript"/>
        <sz val="11"/>
        <color theme="1"/>
        <rFont val="游ゴシック"/>
        <family val="3"/>
        <charset val="128"/>
        <scheme val="minor"/>
      </rPr>
      <t>3</t>
    </r>
    <phoneticPr fontId="1"/>
  </si>
  <si>
    <t>πΔf</t>
    <phoneticPr fontId="1"/>
  </si>
  <si>
    <r>
      <t>μ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</si>
  <si>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t>√(μ0/ε0)</t>
    <phoneticPr fontId="1"/>
  </si>
  <si>
    <t>√(μ0/ε0)/π</t>
    <phoneticPr fontId="1"/>
  </si>
  <si>
    <t>√(μ/ε)/π</t>
    <phoneticPr fontId="1"/>
  </si>
  <si>
    <r>
      <t>ε</t>
    </r>
    <r>
      <rPr>
        <vertAlign val="subscript"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=</t>
    </r>
    <phoneticPr fontId="1"/>
  </si>
  <si>
    <t>媒体</t>
    <rPh sb="0" eb="2">
      <t>バイタイ</t>
    </rPh>
    <phoneticPr fontId="1"/>
  </si>
  <si>
    <t>比透磁率μr</t>
    <phoneticPr fontId="1"/>
  </si>
  <si>
    <t>比誘電率εr</t>
    <phoneticPr fontId="1"/>
  </si>
  <si>
    <t>√(μr/εr)</t>
    <phoneticPr fontId="1"/>
  </si>
  <si>
    <t>Air</t>
    <phoneticPr fontId="1"/>
  </si>
  <si>
    <r>
      <t>L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phoneticPr fontId="1"/>
  </si>
  <si>
    <r>
      <t>L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phoneticPr fontId="1"/>
  </si>
  <si>
    <r>
      <t>L</t>
    </r>
    <r>
      <rPr>
        <vertAlign val="subscript"/>
        <sz val="11"/>
        <color theme="1"/>
        <rFont val="游ゴシック"/>
        <family val="3"/>
        <charset val="128"/>
        <scheme val="minor"/>
      </rPr>
      <t>7</t>
    </r>
    <phoneticPr fontId="1"/>
  </si>
  <si>
    <r>
      <t>L</t>
    </r>
    <r>
      <rPr>
        <vertAlign val="subscript"/>
        <sz val="11"/>
        <color theme="1"/>
        <rFont val="游ゴシック"/>
        <family val="3"/>
        <charset val="128"/>
        <scheme val="minor"/>
      </rPr>
      <t>pmax</t>
    </r>
    <phoneticPr fontId="1"/>
  </si>
  <si>
    <r>
      <t>L</t>
    </r>
    <r>
      <rPr>
        <vertAlign val="sub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</si>
  <si>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L</t>
    </r>
    <r>
      <rPr>
        <vertAlign val="subscript"/>
        <sz val="11"/>
        <color theme="1"/>
        <rFont val="游ゴシック"/>
        <family val="3"/>
        <charset val="128"/>
        <scheme val="minor"/>
      </rPr>
      <t>new</t>
    </r>
    <phoneticPr fontId="1"/>
  </si>
  <si>
    <t>L(experiment) [μH/m]</t>
    <phoneticPr fontId="1"/>
  </si>
  <si>
    <t>L (Experiment) [H/m]</t>
    <phoneticPr fontId="1"/>
  </si>
  <si>
    <t>L [μH]</t>
    <phoneticPr fontId="1"/>
  </si>
  <si>
    <t>C [pF]</t>
    <phoneticPr fontId="1"/>
  </si>
  <si>
    <t>L [μH/m]</t>
    <phoneticPr fontId="1"/>
  </si>
  <si>
    <t>C [pF/m]</t>
    <phoneticPr fontId="1"/>
  </si>
  <si>
    <t>a</t>
    <phoneticPr fontId="1"/>
  </si>
  <si>
    <t>GAP</t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</si>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</sst>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sz val="14"/>
      <color rgb="FF000000"/>
      <name val="Times New Roman"/>
      <family val="1"/>
    </font>
    <font>
      <sz val="11"/>
      <color rgb="FFFFFF00"/>
      <name val="Times New Roman"/>
      <family val="1"/>
    </font>
    <font>
      <sz val="11"/>
      <color theme="1"/>
      <name val="Times New Roman"/>
      <family val="1"/>
    </font>
    <font>
      <sz val="11"/>
      <color rgb="FFC0C0C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1" fontId="0" fillId="4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horizontal="right" vertical="center"/>
    </xf>
    <xf numFmtId="11" fontId="0" fillId="7" borderId="1" xfId="0" applyNumberFormat="1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8" borderId="1" xfId="0" applyFill="1" applyBorder="1">
      <alignment vertical="center"/>
    </xf>
    <xf numFmtId="0" fontId="0" fillId="5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1" fontId="0" fillId="0" borderId="1" xfId="0" applyNumberFormat="1" applyBorder="1">
      <alignment vertical="center"/>
    </xf>
    <xf numFmtId="0" fontId="0" fillId="7" borderId="0" xfId="0" applyFill="1" applyAlignment="1">
      <alignment horizontal="right" vertical="center"/>
    </xf>
    <xf numFmtId="11" fontId="0" fillId="7" borderId="0" xfId="0" applyNumberForma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7060685582353"/>
          <c:y val="3.7996545768566495E-2"/>
          <c:w val="0.81492888955518394"/>
          <c:h val="0.7825792501325935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Inductance!$E$1</c:f>
              <c:strCache>
                <c:ptCount val="1"/>
                <c:pt idx="0">
                  <c:v>L1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Inductance!$E$2:$E$49</c:f>
              <c:numCache>
                <c:formatCode>0.00E+00</c:formatCode>
                <c:ptCount val="48"/>
                <c:pt idx="0">
                  <c:v>2.772588723749111E-7</c:v>
                </c:pt>
                <c:pt idx="1">
                  <c:v>2.9294715764476396E-7</c:v>
                </c:pt>
                <c:pt idx="2">
                  <c:v>2.935876701919015E-7</c:v>
                </c:pt>
                <c:pt idx="3">
                  <c:v>3.1538294431739494E-7</c:v>
                </c:pt>
                <c:pt idx="4">
                  <c:v>3.3316364935540777E-7</c:v>
                </c:pt>
                <c:pt idx="5">
                  <c:v>3.4494495612721942E-7</c:v>
                </c:pt>
                <c:pt idx="6">
                  <c:v>3.5018749513219353E-7</c:v>
                </c:pt>
                <c:pt idx="7">
                  <c:v>3.6945951812558695E-7</c:v>
                </c:pt>
                <c:pt idx="8">
                  <c:v>3.73128013733267E-7</c:v>
                </c:pt>
                <c:pt idx="9">
                  <c:v>3.7704321628186357E-7</c:v>
                </c:pt>
                <c:pt idx="10">
                  <c:v>3.8220457821903743E-7</c:v>
                </c:pt>
                <c:pt idx="11">
                  <c:v>3.9233170141826635E-7</c:v>
                </c:pt>
                <c:pt idx="12">
                  <c:v>3.9730070942039423E-7</c:v>
                </c:pt>
                <c:pt idx="13">
                  <c:v>4.0276075563605782E-7</c:v>
                </c:pt>
                <c:pt idx="14">
                  <c:v>4.1658155015804084E-7</c:v>
                </c:pt>
                <c:pt idx="15">
                  <c:v>4.2588429502881237E-7</c:v>
                </c:pt>
                <c:pt idx="16">
                  <c:v>4.3944491570646705E-7</c:v>
                </c:pt>
                <c:pt idx="17">
                  <c:v>4.5256084484280336E-7</c:v>
                </c:pt>
                <c:pt idx="18">
                  <c:v>4.6230828122526309E-7</c:v>
                </c:pt>
                <c:pt idx="19">
                  <c:v>4.6526032417554878E-7</c:v>
                </c:pt>
                <c:pt idx="20">
                  <c:v>4.7756898764895073E-7</c:v>
                </c:pt>
                <c:pt idx="21">
                  <c:v>4.8951017291532369E-7</c:v>
                </c:pt>
                <c:pt idx="22">
                  <c:v>5.0110518767093673E-7</c:v>
                </c:pt>
                <c:pt idx="23">
                  <c:v>5.4821840195913738E-7</c:v>
                </c:pt>
                <c:pt idx="24">
                  <c:v>5.5451774474982219E-7</c:v>
                </c:pt>
                <c:pt idx="25">
                  <c:v>6.0163095903802294E-7</c:v>
                </c:pt>
                <c:pt idx="26">
                  <c:v>6.4377516532409566E-7</c:v>
                </c:pt>
                <c:pt idx="27">
                  <c:v>7.1670378808137809E-7</c:v>
                </c:pt>
                <c:pt idx="28">
                  <c:v>7.7836406004584778E-7</c:v>
                </c:pt>
                <c:pt idx="29">
                  <c:v>8.3177661712473334E-7</c:v>
                </c:pt>
                <c:pt idx="30">
                  <c:v>8.7888983141293409E-7</c:v>
                </c:pt>
                <c:pt idx="31">
                  <c:v>9.2103403769900691E-7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85-45CA-A1E3-A3A2E23DB48B}"/>
            </c:ext>
          </c:extLst>
        </c:ser>
        <c:ser>
          <c:idx val="1"/>
          <c:order val="1"/>
          <c:tx>
            <c:strRef>
              <c:f>Inductance!$F$1</c:f>
              <c:strCache>
                <c:ptCount val="1"/>
                <c:pt idx="0">
                  <c:v>L2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Inductance!$F$2:$F$49</c:f>
              <c:numCache>
                <c:formatCode>0.00E+00</c:formatCode>
                <c:ptCount val="48"/>
                <c:pt idx="0">
                  <c:v>3.243720866631118E-7</c:v>
                </c:pt>
                <c:pt idx="1">
                  <c:v>3.3834730721523174E-7</c:v>
                </c:pt>
                <c:pt idx="2">
                  <c:v>3.389191443393802E-7</c:v>
                </c:pt>
                <c:pt idx="3">
                  <c:v>3.584352100177777E-7</c:v>
                </c:pt>
                <c:pt idx="4">
                  <c:v>3.7443734387196849E-7</c:v>
                </c:pt>
                <c:pt idx="5">
                  <c:v>3.8507884208495188E-7</c:v>
                </c:pt>
                <c:pt idx="6">
                  <c:v>3.8982385621146293E-7</c:v>
                </c:pt>
                <c:pt idx="7">
                  <c:v>4.0731691724320816E-7</c:v>
                </c:pt>
                <c:pt idx="8">
                  <c:v>4.1065551584075806E-7</c:v>
                </c:pt>
                <c:pt idx="9">
                  <c:v>4.1422166130588038E-7</c:v>
                </c:pt>
                <c:pt idx="10">
                  <c:v>4.1892759794027769E-7</c:v>
                </c:pt>
                <c:pt idx="11">
                  <c:v>4.281765649136543E-7</c:v>
                </c:pt>
                <c:pt idx="12">
                  <c:v>4.3272206837625475E-7</c:v>
                </c:pt>
                <c:pt idx="13">
                  <c:v>4.3772227834199658E-7</c:v>
                </c:pt>
                <c:pt idx="14">
                  <c:v>4.504045053876785E-7</c:v>
                </c:pt>
                <c:pt idx="15">
                  <c:v>4.5896098138486391E-7</c:v>
                </c:pt>
                <c:pt idx="16">
                  <c:v>4.7146199879331095E-7</c:v>
                </c:pt>
                <c:pt idx="17">
                  <c:v>4.8358413859804155E-7</c:v>
                </c:pt>
                <c:pt idx="18">
                  <c:v>4.9261229959653597E-7</c:v>
                </c:pt>
                <c:pt idx="19">
                  <c:v>4.9534969268696372E-7</c:v>
                </c:pt>
                <c:pt idx="20">
                  <c:v>5.0677904167080791E-7</c:v>
                </c:pt>
                <c:pt idx="21">
                  <c:v>5.1789086731968724E-7</c:v>
                </c:pt>
                <c:pt idx="22">
                  <c:v>5.2870233628074051E-7</c:v>
                </c:pt>
                <c:pt idx="23">
                  <c:v>5.7284155917231491E-7</c:v>
                </c:pt>
                <c:pt idx="24">
                  <c:v>5.7876759348959716E-7</c:v>
                </c:pt>
                <c:pt idx="25">
                  <c:v>6.2325784755790641E-7</c:v>
                </c:pt>
                <c:pt idx="26">
                  <c:v>6.6329123100249263E-7</c:v>
                </c:pt>
                <c:pt idx="27">
                  <c:v>7.3303258589836923E-7</c:v>
                </c:pt>
                <c:pt idx="28">
                  <c:v>7.9240058797799699E-7</c:v>
                </c:pt>
                <c:pt idx="29">
                  <c:v>8.4408528059813535E-7</c:v>
                </c:pt>
                <c:pt idx="30">
                  <c:v>8.8984942109414597E-7</c:v>
                </c:pt>
                <c:pt idx="31">
                  <c:v>9.3091108274053224E-7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85-45CA-A1E3-A3A2E23DB48B}"/>
            </c:ext>
          </c:extLst>
        </c:ser>
        <c:ser>
          <c:idx val="2"/>
          <c:order val="2"/>
          <c:tx>
            <c:strRef>
              <c:f>Inductance!$G$1</c:f>
              <c:strCache>
                <c:ptCount val="1"/>
                <c:pt idx="0">
                  <c:v>L7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Inductance!$G$2:$G$49</c:f>
              <c:numCache>
                <c:formatCode>0.00E+00</c:formatCode>
                <c:ptCount val="48"/>
                <c:pt idx="0">
                  <c:v>0</c:v>
                </c:pt>
                <c:pt idx="1">
                  <c:v>3.078441647120965E-8</c:v>
                </c:pt>
                <c:pt idx="2">
                  <c:v>3.201708308684264E-8</c:v>
                </c:pt>
                <c:pt idx="3">
                  <c:v>7.2928622757282484E-8</c:v>
                </c:pt>
                <c:pt idx="4">
                  <c:v>1.0494570584412626E-7</c:v>
                </c:pt>
                <c:pt idx="5">
                  <c:v>1.2555916590142092E-7</c:v>
                </c:pt>
                <c:pt idx="6">
                  <c:v>1.3458889472175209E-7</c:v>
                </c:pt>
                <c:pt idx="7">
                  <c:v>1.6707945571335412E-7</c:v>
                </c:pt>
                <c:pt idx="8">
                  <c:v>1.7314563301276606E-7</c:v>
                </c:pt>
                <c:pt idx="9">
                  <c:v>1.7958008811691868E-7</c:v>
                </c:pt>
                <c:pt idx="10">
                  <c:v>1.8800145180063768E-7</c:v>
                </c:pt>
                <c:pt idx="11">
                  <c:v>2.0433024961762877E-7</c:v>
                </c:pt>
                <c:pt idx="12">
                  <c:v>2.1225130054041265E-7</c:v>
                </c:pt>
                <c:pt idx="13">
                  <c:v>2.2088866471701176E-7</c:v>
                </c:pt>
                <c:pt idx="14">
                  <c:v>2.4245432156011171E-7</c:v>
                </c:pt>
                <c:pt idx="15">
                  <c:v>2.5674155460872174E-7</c:v>
                </c:pt>
                <c:pt idx="16">
                  <c:v>2.772588723749111E-7</c:v>
                </c:pt>
                <c:pt idx="17">
                  <c:v>2.9677493805330801E-7</c:v>
                </c:pt>
                <c:pt idx="18">
                  <c:v>3.1108182756130545E-7</c:v>
                </c:pt>
                <c:pt idx="19">
                  <c:v>3.1538294431739494E-7</c:v>
                </c:pt>
                <c:pt idx="20">
                  <c:v>3.3316364935540777E-7</c:v>
                </c:pt>
                <c:pt idx="21">
                  <c:v>3.5018749513219353E-7</c:v>
                </c:pt>
                <c:pt idx="22">
                  <c:v>3.6651629294918462E-7</c:v>
                </c:pt>
                <c:pt idx="23">
                  <c:v>4.3102355202274969E-7</c:v>
                </c:pt>
                <c:pt idx="24">
                  <c:v>4.3944491570646705E-7</c:v>
                </c:pt>
                <c:pt idx="25">
                  <c:v>5.0110518767093673E-7</c:v>
                </c:pt>
                <c:pt idx="26">
                  <c:v>5.5451774474982219E-7</c:v>
                </c:pt>
                <c:pt idx="27">
                  <c:v>6.4377516532409566E-7</c:v>
                </c:pt>
                <c:pt idx="28">
                  <c:v>7.1670378808137809E-7</c:v>
                </c:pt>
                <c:pt idx="29">
                  <c:v>7.7836406004584778E-7</c:v>
                </c:pt>
                <c:pt idx="30">
                  <c:v>8.3177661712473334E-7</c:v>
                </c:pt>
                <c:pt idx="31">
                  <c:v>8.7888983141293409E-7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385-45CA-A1E3-A3A2E23DB48B}"/>
            </c:ext>
          </c:extLst>
        </c:ser>
        <c:ser>
          <c:idx val="4"/>
          <c:order val="3"/>
          <c:tx>
            <c:strRef>
              <c:f>Inductance!$I$1</c:f>
              <c:strCache>
                <c:ptCount val="1"/>
                <c:pt idx="0">
                  <c:v>L3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Inductance!$I$2:$I$49</c:f>
              <c:numCache>
                <c:formatCode>0.00E+00</c:formatCode>
                <c:ptCount val="48"/>
                <c:pt idx="0">
                  <c:v>0</c:v>
                </c:pt>
                <c:pt idx="1">
                  <c:v>1.1276331568304441E-7</c:v>
                </c:pt>
                <c:pt idx="2">
                  <c:v>1.1507282904335286E-7</c:v>
                </c:pt>
                <c:pt idx="3">
                  <c:v>1.7742730185063323E-7</c:v>
                </c:pt>
                <c:pt idx="4">
                  <c:v>2.1643891187363374E-7</c:v>
                </c:pt>
                <c:pt idx="5">
                  <c:v>2.3931393699086669E-7</c:v>
                </c:pt>
                <c:pt idx="6">
                  <c:v>2.48945001621431E-7</c:v>
                </c:pt>
                <c:pt idx="7">
                  <c:v>2.8213272932783754E-7</c:v>
                </c:pt>
                <c:pt idx="8">
                  <c:v>2.8812274972526056E-7</c:v>
                </c:pt>
                <c:pt idx="9">
                  <c:v>2.9441789296241682E-7</c:v>
                </c:pt>
                <c:pt idx="10">
                  <c:v>3.0257316450749733E-7</c:v>
                </c:pt>
                <c:pt idx="11">
                  <c:v>3.1814618466275341E-7</c:v>
                </c:pt>
                <c:pt idx="12">
                  <c:v>3.2560004120171253E-7</c:v>
                </c:pt>
                <c:pt idx="13">
                  <c:v>3.3366187959162506E-7</c:v>
                </c:pt>
                <c:pt idx="14">
                  <c:v>3.5352897955210689E-7</c:v>
                </c:pt>
                <c:pt idx="15">
                  <c:v>3.6651629294918462E-7</c:v>
                </c:pt>
                <c:pt idx="16">
                  <c:v>3.8496946025725083E-7</c:v>
                </c:pt>
                <c:pt idx="17">
                  <c:v>4.0234607823327532E-7</c:v>
                </c:pt>
                <c:pt idx="18">
                  <c:v>4.1499649234179302E-7</c:v>
                </c:pt>
                <c:pt idx="19">
                  <c:v>4.1878716622925296E-7</c:v>
                </c:pt>
                <c:pt idx="20">
                  <c:v>4.344053655879189E-7</c:v>
                </c:pt>
                <c:pt idx="21">
                  <c:v>4.4929239327950226E-7</c:v>
                </c:pt>
                <c:pt idx="22">
                  <c:v>4.6352414442431005E-7</c:v>
                </c:pt>
                <c:pt idx="23">
                  <c:v>5.1948990732374646E-7</c:v>
                </c:pt>
                <c:pt idx="24">
                  <c:v>5.2678315905669454E-7</c:v>
                </c:pt>
                <c:pt idx="25">
                  <c:v>5.8022980584489502E-7</c:v>
                </c:pt>
                <c:pt idx="26">
                  <c:v>6.2671969513013533E-7</c:v>
                </c:pt>
                <c:pt idx="27">
                  <c:v>7.050988699994731E-7</c:v>
                </c:pt>
                <c:pt idx="28">
                  <c:v>7.6993892051450165E-7</c:v>
                </c:pt>
                <c:pt idx="29">
                  <c:v>8.253748280075383E-7</c:v>
                </c:pt>
                <c:pt idx="30">
                  <c:v>8.7385751711775035E-7</c:v>
                </c:pt>
                <c:pt idx="31">
                  <c:v>9.1697266832364878E-7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385-45CA-A1E3-A3A2E23DB48B}"/>
            </c:ext>
          </c:extLst>
        </c:ser>
        <c:ser>
          <c:idx val="5"/>
          <c:order val="4"/>
          <c:tx>
            <c:strRef>
              <c:f>Inductance!$L$1</c:f>
              <c:strCache>
                <c:ptCount val="1"/>
                <c:pt idx="0">
                  <c:v>Lnew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Inductance!$L$2:$L$49</c:f>
              <c:numCache>
                <c:formatCode>0.00E+00</c:formatCode>
                <c:ptCount val="48"/>
                <c:pt idx="0">
                  <c:v>2.4000000013065015E-7</c:v>
                </c:pt>
                <c:pt idx="1">
                  <c:v>3.4801099740472883E-7</c:v>
                </c:pt>
                <c:pt idx="2">
                  <c:v>3.501245526908071E-7</c:v>
                </c:pt>
                <c:pt idx="3">
                  <c:v>4.0572236385508289E-7</c:v>
                </c:pt>
                <c:pt idx="4">
                  <c:v>4.3909734871369633E-7</c:v>
                </c:pt>
                <c:pt idx="5">
                  <c:v>4.5817813211680631E-7</c:v>
                </c:pt>
                <c:pt idx="6">
                  <c:v>4.661059820682785E-7</c:v>
                </c:pt>
                <c:pt idx="7">
                  <c:v>4.9295662638406272E-7</c:v>
                </c:pt>
                <c:pt idx="8">
                  <c:v>4.9772721525321092E-7</c:v>
                </c:pt>
                <c:pt idx="9">
                  <c:v>5.027164159025169E-7</c:v>
                </c:pt>
                <c:pt idx="10">
                  <c:v>5.0914307896196294E-7</c:v>
                </c:pt>
                <c:pt idx="11">
                  <c:v>5.2130179874709381E-7</c:v>
                </c:pt>
                <c:pt idx="12">
                  <c:v>5.2706972629599744E-7</c:v>
                </c:pt>
                <c:pt idx="13">
                  <c:v>5.3327117318577537E-7</c:v>
                </c:pt>
                <c:pt idx="14">
                  <c:v>5.4839370273433906E-7</c:v>
                </c:pt>
                <c:pt idx="15">
                  <c:v>5.581601855557614E-7</c:v>
                </c:pt>
                <c:pt idx="16">
                  <c:v>5.7188164829613839E-7</c:v>
                </c:pt>
                <c:pt idx="17">
                  <c:v>5.8464338790650591E-7</c:v>
                </c:pt>
                <c:pt idx="18">
                  <c:v>5.9384180853290768E-7</c:v>
                </c:pt>
                <c:pt idx="19">
                  <c:v>5.9658353928965333E-7</c:v>
                </c:pt>
                <c:pt idx="20">
                  <c:v>6.0781193055641457E-7</c:v>
                </c:pt>
                <c:pt idx="21">
                  <c:v>6.1841753490406108E-7</c:v>
                </c:pt>
                <c:pt idx="22">
                  <c:v>6.2847357142393792E-7</c:v>
                </c:pt>
                <c:pt idx="23">
                  <c:v>6.6734961807400045E-7</c:v>
                </c:pt>
                <c:pt idx="24">
                  <c:v>6.7235051746696998E-7</c:v>
                </c:pt>
                <c:pt idx="25">
                  <c:v>7.0869254875938468E-7</c:v>
                </c:pt>
                <c:pt idx="26">
                  <c:v>7.4008766784969365E-7</c:v>
                </c:pt>
                <c:pt idx="27">
                  <c:v>7.9338993592868281E-7</c:v>
                </c:pt>
                <c:pt idx="28">
                  <c:v>8.3870007179837901E-7</c:v>
                </c:pt>
                <c:pt idx="29">
                  <c:v>8.7892606647231337E-7</c:v>
                </c:pt>
                <c:pt idx="30">
                  <c:v>9.1556326356856081E-7</c:v>
                </c:pt>
                <c:pt idx="31">
                  <c:v>9.4945313631811732E-7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385-45CA-A1E3-A3A2E23DB48B}"/>
            </c:ext>
          </c:extLst>
        </c:ser>
        <c:ser>
          <c:idx val="6"/>
          <c:order val="5"/>
          <c:tx>
            <c:strRef>
              <c:f>Inductance!$N$1</c:f>
              <c:strCache>
                <c:ptCount val="1"/>
                <c:pt idx="0">
                  <c:v>L (Experiment) [H/m]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25"/>
            <c:marker>
              <c:symbol val="circle"/>
              <c:size val="7"/>
              <c:spPr>
                <a:solidFill>
                  <a:schemeClr val="bg1"/>
                </a:solidFill>
                <a:ln w="25400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8BC-4AAD-A235-92D2F8C7EB9B}"/>
              </c:ext>
            </c:extLst>
          </c:dPt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Inductance!$N$2:$N$49</c:f>
              <c:numCache>
                <c:formatCode>0.00E+00</c:formatCode>
                <c:ptCount val="48"/>
                <c:pt idx="1">
                  <c:v>3.2300000000000002E-7</c:v>
                </c:pt>
                <c:pt idx="2">
                  <c:v>3.5799999999999995E-7</c:v>
                </c:pt>
                <c:pt idx="11">
                  <c:v>4.9999999999999998E-7</c:v>
                </c:pt>
                <c:pt idx="18">
                  <c:v>5.9999999999999997E-7</c:v>
                </c:pt>
                <c:pt idx="22">
                  <c:v>5.7799999999999991E-7</c:v>
                </c:pt>
                <c:pt idx="25">
                  <c:v>7.07619E-7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385-45CA-A1E3-A3A2E23D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4990576"/>
        <c:axId val="2089356016"/>
      </c:scatterChart>
      <c:valAx>
        <c:axId val="19049905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D/a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9356016"/>
        <c:crosses val="autoZero"/>
        <c:crossBetween val="midCat"/>
        <c:minorUnit val="1"/>
      </c:valAx>
      <c:valAx>
        <c:axId val="2089356016"/>
        <c:scaling>
          <c:orientation val="minMax"/>
          <c:max val="1.0000000000000004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Inductance [H/m]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04990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34238529845102"/>
          <c:y val="0.29943725946173827"/>
          <c:w val="0.20601402255341661"/>
          <c:h val="0.4080339439435355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7060685582353"/>
          <c:y val="3.7996545768566495E-2"/>
          <c:w val="0.81492888955518394"/>
          <c:h val="0.78257925013259355"/>
        </c:manualLayout>
      </c:layout>
      <c:scatterChart>
        <c:scatterStyle val="smoothMarker"/>
        <c:varyColors val="0"/>
        <c:ser>
          <c:idx val="3"/>
          <c:order val="0"/>
          <c:tx>
            <c:strRef>
              <c:f>Inductance!$H$1</c:f>
              <c:strCache>
                <c:ptCount val="1"/>
                <c:pt idx="0">
                  <c:v>Lpmax</c:v>
                </c:pt>
              </c:strCache>
            </c:strRef>
          </c:tx>
          <c:marker>
            <c:symbol val="none"/>
          </c:marker>
          <c:xVal>
            <c:numRef>
              <c:f>Inductance!$D$2:$D$33</c:f>
              <c:numCache>
                <c:formatCode>General</c:formatCode>
                <c:ptCount val="32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Inductance!$H$2:$H$33</c:f>
              <c:numCache>
                <c:formatCode>0.00E+00</c:formatCode>
                <c:ptCount val="32"/>
                <c:pt idx="0">
                  <c:v>5.0676777390646634E-7</c:v>
                </c:pt>
                <c:pt idx="1">
                  <c:v>5.211177070440304E-7</c:v>
                </c:pt>
                <c:pt idx="2">
                  <c:v>5.2170459225188277E-7</c:v>
                </c:pt>
                <c:pt idx="3">
                  <c:v>5.41721221387982E-7</c:v>
                </c:pt>
                <c:pt idx="4">
                  <c:v>5.5811551618361129E-7</c:v>
                </c:pt>
                <c:pt idx="5">
                  <c:v>5.6900904854062172E-7</c:v>
                </c:pt>
                <c:pt idx="6">
                  <c:v>5.7386425068554764E-7</c:v>
                </c:pt>
                <c:pt idx="7">
                  <c:v>5.9175217631805541E-7</c:v>
                </c:pt>
                <c:pt idx="8">
                  <c:v>5.9516415027308555E-7</c:v>
                </c:pt>
                <c:pt idx="9">
                  <c:v>5.9880798390661911E-7</c:v>
                </c:pt>
                <c:pt idx="10">
                  <c:v>6.036153619040324E-7</c:v>
                </c:pt>
                <c:pt idx="11">
                  <c:v>6.1306018282622948E-7</c:v>
                </c:pt>
                <c:pt idx="12">
                  <c:v>6.1770025936605547E-7</c:v>
                </c:pt>
                <c:pt idx="13">
                  <c:v>6.2280324375841255E-7</c:v>
                </c:pt>
                <c:pt idx="14">
                  <c:v>6.3574033822150961E-7</c:v>
                </c:pt>
                <c:pt idx="15">
                  <c:v>6.4446417157159285E-7</c:v>
                </c:pt>
                <c:pt idx="16">
                  <c:v>6.5720323070713815E-7</c:v>
                </c:pt>
                <c:pt idx="17">
                  <c:v>6.6954907164019346E-7</c:v>
                </c:pt>
                <c:pt idx="18">
                  <c:v>6.7873940971941852E-7</c:v>
                </c:pt>
                <c:pt idx="19">
                  <c:v>6.8152524430061225E-7</c:v>
                </c:pt>
                <c:pt idx="20">
                  <c:v>6.9315324436786715E-7</c:v>
                </c:pt>
                <c:pt idx="21">
                  <c:v>7.044527454576053E-7</c:v>
                </c:pt>
                <c:pt idx="22">
                  <c:v>7.1544179940337072E-7</c:v>
                </c:pt>
                <c:pt idx="23">
                  <c:v>7.6025750803766477E-7</c:v>
                </c:pt>
                <c:pt idx="24">
                  <c:v>7.6626873252930141E-7</c:v>
                </c:pt>
                <c:pt idx="25">
                  <c:v>8.1135928686068128E-7</c:v>
                </c:pt>
                <c:pt idx="26">
                  <c:v>8.5187796868078957E-7</c:v>
                </c:pt>
                <c:pt idx="27">
                  <c:v>9.2235585130304657E-7</c:v>
                </c:pt>
                <c:pt idx="28">
                  <c:v>9.8225635571041995E-7</c:v>
                </c:pt>
                <c:pt idx="29">
                  <c:v>1.0343439877641067E-6</c:v>
                </c:pt>
                <c:pt idx="30">
                  <c:v>1.0804236621534988E-6</c:v>
                </c:pt>
                <c:pt idx="31">
                  <c:v>1.1217391094359612E-6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03A3-40A9-88FE-44FBAA0862E2}"/>
            </c:ext>
          </c:extLst>
        </c:ser>
        <c:ser>
          <c:idx val="0"/>
          <c:order val="1"/>
          <c:tx>
            <c:strRef>
              <c:f>Inductance!$E$1</c:f>
              <c:strCache>
                <c:ptCount val="1"/>
                <c:pt idx="0">
                  <c:v>L1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Inductance!$E$2:$E$49</c:f>
              <c:numCache>
                <c:formatCode>0.00E+00</c:formatCode>
                <c:ptCount val="48"/>
                <c:pt idx="0">
                  <c:v>2.772588723749111E-7</c:v>
                </c:pt>
                <c:pt idx="1">
                  <c:v>2.9294715764476396E-7</c:v>
                </c:pt>
                <c:pt idx="2">
                  <c:v>2.935876701919015E-7</c:v>
                </c:pt>
                <c:pt idx="3">
                  <c:v>3.1538294431739494E-7</c:v>
                </c:pt>
                <c:pt idx="4">
                  <c:v>3.3316364935540777E-7</c:v>
                </c:pt>
                <c:pt idx="5">
                  <c:v>3.4494495612721942E-7</c:v>
                </c:pt>
                <c:pt idx="6">
                  <c:v>3.5018749513219353E-7</c:v>
                </c:pt>
                <c:pt idx="7">
                  <c:v>3.6945951812558695E-7</c:v>
                </c:pt>
                <c:pt idx="8">
                  <c:v>3.73128013733267E-7</c:v>
                </c:pt>
                <c:pt idx="9">
                  <c:v>3.7704321628186357E-7</c:v>
                </c:pt>
                <c:pt idx="10">
                  <c:v>3.8220457821903743E-7</c:v>
                </c:pt>
                <c:pt idx="11">
                  <c:v>3.9233170141826635E-7</c:v>
                </c:pt>
                <c:pt idx="12">
                  <c:v>3.9730070942039423E-7</c:v>
                </c:pt>
                <c:pt idx="13">
                  <c:v>4.0276075563605782E-7</c:v>
                </c:pt>
                <c:pt idx="14">
                  <c:v>4.1658155015804084E-7</c:v>
                </c:pt>
                <c:pt idx="15">
                  <c:v>4.2588429502881237E-7</c:v>
                </c:pt>
                <c:pt idx="16">
                  <c:v>4.3944491570646705E-7</c:v>
                </c:pt>
                <c:pt idx="17">
                  <c:v>4.5256084484280336E-7</c:v>
                </c:pt>
                <c:pt idx="18">
                  <c:v>4.6230828122526309E-7</c:v>
                </c:pt>
                <c:pt idx="19">
                  <c:v>4.6526032417554878E-7</c:v>
                </c:pt>
                <c:pt idx="20">
                  <c:v>4.7756898764895073E-7</c:v>
                </c:pt>
                <c:pt idx="21">
                  <c:v>4.8951017291532369E-7</c:v>
                </c:pt>
                <c:pt idx="22">
                  <c:v>5.0110518767093673E-7</c:v>
                </c:pt>
                <c:pt idx="23">
                  <c:v>5.4821840195913738E-7</c:v>
                </c:pt>
                <c:pt idx="24">
                  <c:v>5.5451774474982219E-7</c:v>
                </c:pt>
                <c:pt idx="25">
                  <c:v>6.0163095903802294E-7</c:v>
                </c:pt>
                <c:pt idx="26">
                  <c:v>6.4377516532409566E-7</c:v>
                </c:pt>
                <c:pt idx="27">
                  <c:v>7.1670378808137809E-7</c:v>
                </c:pt>
                <c:pt idx="28">
                  <c:v>7.7836406004584778E-7</c:v>
                </c:pt>
                <c:pt idx="29">
                  <c:v>8.3177661712473334E-7</c:v>
                </c:pt>
                <c:pt idx="30">
                  <c:v>8.7888983141293409E-7</c:v>
                </c:pt>
                <c:pt idx="31">
                  <c:v>9.2103403769900691E-7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3A3-40A9-88FE-44FBAA0862E2}"/>
            </c:ext>
          </c:extLst>
        </c:ser>
        <c:ser>
          <c:idx val="1"/>
          <c:order val="2"/>
          <c:tx>
            <c:strRef>
              <c:f>Inductance!$F$1</c:f>
              <c:strCache>
                <c:ptCount val="1"/>
                <c:pt idx="0">
                  <c:v>L2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Inductance!$F$2:$F$49</c:f>
              <c:numCache>
                <c:formatCode>0.00E+00</c:formatCode>
                <c:ptCount val="48"/>
                <c:pt idx="0">
                  <c:v>3.243720866631118E-7</c:v>
                </c:pt>
                <c:pt idx="1">
                  <c:v>3.3834730721523174E-7</c:v>
                </c:pt>
                <c:pt idx="2">
                  <c:v>3.389191443393802E-7</c:v>
                </c:pt>
                <c:pt idx="3">
                  <c:v>3.584352100177777E-7</c:v>
                </c:pt>
                <c:pt idx="4">
                  <c:v>3.7443734387196849E-7</c:v>
                </c:pt>
                <c:pt idx="5">
                  <c:v>3.8507884208495188E-7</c:v>
                </c:pt>
                <c:pt idx="6">
                  <c:v>3.8982385621146293E-7</c:v>
                </c:pt>
                <c:pt idx="7">
                  <c:v>4.0731691724320816E-7</c:v>
                </c:pt>
                <c:pt idx="8">
                  <c:v>4.1065551584075806E-7</c:v>
                </c:pt>
                <c:pt idx="9">
                  <c:v>4.1422166130588038E-7</c:v>
                </c:pt>
                <c:pt idx="10">
                  <c:v>4.1892759794027769E-7</c:v>
                </c:pt>
                <c:pt idx="11">
                  <c:v>4.281765649136543E-7</c:v>
                </c:pt>
                <c:pt idx="12">
                  <c:v>4.3272206837625475E-7</c:v>
                </c:pt>
                <c:pt idx="13">
                  <c:v>4.3772227834199658E-7</c:v>
                </c:pt>
                <c:pt idx="14">
                  <c:v>4.504045053876785E-7</c:v>
                </c:pt>
                <c:pt idx="15">
                  <c:v>4.5896098138486391E-7</c:v>
                </c:pt>
                <c:pt idx="16">
                  <c:v>4.7146199879331095E-7</c:v>
                </c:pt>
                <c:pt idx="17">
                  <c:v>4.8358413859804155E-7</c:v>
                </c:pt>
                <c:pt idx="18">
                  <c:v>4.9261229959653597E-7</c:v>
                </c:pt>
                <c:pt idx="19">
                  <c:v>4.9534969268696372E-7</c:v>
                </c:pt>
                <c:pt idx="20">
                  <c:v>5.0677904167080791E-7</c:v>
                </c:pt>
                <c:pt idx="21">
                  <c:v>5.1789086731968724E-7</c:v>
                </c:pt>
                <c:pt idx="22">
                  <c:v>5.2870233628074051E-7</c:v>
                </c:pt>
                <c:pt idx="23">
                  <c:v>5.7284155917231491E-7</c:v>
                </c:pt>
                <c:pt idx="24">
                  <c:v>5.7876759348959716E-7</c:v>
                </c:pt>
                <c:pt idx="25">
                  <c:v>6.2325784755790641E-7</c:v>
                </c:pt>
                <c:pt idx="26">
                  <c:v>6.6329123100249263E-7</c:v>
                </c:pt>
                <c:pt idx="27">
                  <c:v>7.3303258589836923E-7</c:v>
                </c:pt>
                <c:pt idx="28">
                  <c:v>7.9240058797799699E-7</c:v>
                </c:pt>
                <c:pt idx="29">
                  <c:v>8.4408528059813535E-7</c:v>
                </c:pt>
                <c:pt idx="30">
                  <c:v>8.8984942109414597E-7</c:v>
                </c:pt>
                <c:pt idx="31">
                  <c:v>9.3091108274053224E-7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3A3-40A9-88FE-44FBAA0862E2}"/>
            </c:ext>
          </c:extLst>
        </c:ser>
        <c:ser>
          <c:idx val="2"/>
          <c:order val="3"/>
          <c:tx>
            <c:strRef>
              <c:f>Inductance!$G$1</c:f>
              <c:strCache>
                <c:ptCount val="1"/>
                <c:pt idx="0">
                  <c:v>L7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Inductance!$G$2:$G$49</c:f>
              <c:numCache>
                <c:formatCode>0.00E+00</c:formatCode>
                <c:ptCount val="48"/>
                <c:pt idx="0">
                  <c:v>0</c:v>
                </c:pt>
                <c:pt idx="1">
                  <c:v>3.078441647120965E-8</c:v>
                </c:pt>
                <c:pt idx="2">
                  <c:v>3.201708308684264E-8</c:v>
                </c:pt>
                <c:pt idx="3">
                  <c:v>7.2928622757282484E-8</c:v>
                </c:pt>
                <c:pt idx="4">
                  <c:v>1.0494570584412626E-7</c:v>
                </c:pt>
                <c:pt idx="5">
                  <c:v>1.2555916590142092E-7</c:v>
                </c:pt>
                <c:pt idx="6">
                  <c:v>1.3458889472175209E-7</c:v>
                </c:pt>
                <c:pt idx="7">
                  <c:v>1.6707945571335412E-7</c:v>
                </c:pt>
                <c:pt idx="8">
                  <c:v>1.7314563301276606E-7</c:v>
                </c:pt>
                <c:pt idx="9">
                  <c:v>1.7958008811691868E-7</c:v>
                </c:pt>
                <c:pt idx="10">
                  <c:v>1.8800145180063768E-7</c:v>
                </c:pt>
                <c:pt idx="11">
                  <c:v>2.0433024961762877E-7</c:v>
                </c:pt>
                <c:pt idx="12">
                  <c:v>2.1225130054041265E-7</c:v>
                </c:pt>
                <c:pt idx="13">
                  <c:v>2.2088866471701176E-7</c:v>
                </c:pt>
                <c:pt idx="14">
                  <c:v>2.4245432156011171E-7</c:v>
                </c:pt>
                <c:pt idx="15">
                  <c:v>2.5674155460872174E-7</c:v>
                </c:pt>
                <c:pt idx="16">
                  <c:v>2.772588723749111E-7</c:v>
                </c:pt>
                <c:pt idx="17">
                  <c:v>2.9677493805330801E-7</c:v>
                </c:pt>
                <c:pt idx="18">
                  <c:v>3.1108182756130545E-7</c:v>
                </c:pt>
                <c:pt idx="19">
                  <c:v>3.1538294431739494E-7</c:v>
                </c:pt>
                <c:pt idx="20">
                  <c:v>3.3316364935540777E-7</c:v>
                </c:pt>
                <c:pt idx="21">
                  <c:v>3.5018749513219353E-7</c:v>
                </c:pt>
                <c:pt idx="22">
                  <c:v>3.6651629294918462E-7</c:v>
                </c:pt>
                <c:pt idx="23">
                  <c:v>4.3102355202274969E-7</c:v>
                </c:pt>
                <c:pt idx="24">
                  <c:v>4.3944491570646705E-7</c:v>
                </c:pt>
                <c:pt idx="25">
                  <c:v>5.0110518767093673E-7</c:v>
                </c:pt>
                <c:pt idx="26">
                  <c:v>5.5451774474982219E-7</c:v>
                </c:pt>
                <c:pt idx="27">
                  <c:v>6.4377516532409566E-7</c:v>
                </c:pt>
                <c:pt idx="28">
                  <c:v>7.1670378808137809E-7</c:v>
                </c:pt>
                <c:pt idx="29">
                  <c:v>7.7836406004584778E-7</c:v>
                </c:pt>
                <c:pt idx="30">
                  <c:v>8.3177661712473334E-7</c:v>
                </c:pt>
                <c:pt idx="31">
                  <c:v>8.7888983141293409E-7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3A3-40A9-88FE-44FBAA0862E2}"/>
            </c:ext>
          </c:extLst>
        </c:ser>
        <c:ser>
          <c:idx val="4"/>
          <c:order val="4"/>
          <c:tx>
            <c:strRef>
              <c:f>Inductance!$I$1</c:f>
              <c:strCache>
                <c:ptCount val="1"/>
                <c:pt idx="0">
                  <c:v>L3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Inductance!$I$2:$I$49</c:f>
              <c:numCache>
                <c:formatCode>0.00E+00</c:formatCode>
                <c:ptCount val="48"/>
                <c:pt idx="0">
                  <c:v>0</c:v>
                </c:pt>
                <c:pt idx="1">
                  <c:v>1.1276331568304441E-7</c:v>
                </c:pt>
                <c:pt idx="2">
                  <c:v>1.1507282904335286E-7</c:v>
                </c:pt>
                <c:pt idx="3">
                  <c:v>1.7742730185063323E-7</c:v>
                </c:pt>
                <c:pt idx="4">
                  <c:v>2.1643891187363374E-7</c:v>
                </c:pt>
                <c:pt idx="5">
                  <c:v>2.3931393699086669E-7</c:v>
                </c:pt>
                <c:pt idx="6">
                  <c:v>2.48945001621431E-7</c:v>
                </c:pt>
                <c:pt idx="7">
                  <c:v>2.8213272932783754E-7</c:v>
                </c:pt>
                <c:pt idx="8">
                  <c:v>2.8812274972526056E-7</c:v>
                </c:pt>
                <c:pt idx="9">
                  <c:v>2.9441789296241682E-7</c:v>
                </c:pt>
                <c:pt idx="10">
                  <c:v>3.0257316450749733E-7</c:v>
                </c:pt>
                <c:pt idx="11">
                  <c:v>3.1814618466275341E-7</c:v>
                </c:pt>
                <c:pt idx="12">
                  <c:v>3.2560004120171253E-7</c:v>
                </c:pt>
                <c:pt idx="13">
                  <c:v>3.3366187959162506E-7</c:v>
                </c:pt>
                <c:pt idx="14">
                  <c:v>3.5352897955210689E-7</c:v>
                </c:pt>
                <c:pt idx="15">
                  <c:v>3.6651629294918462E-7</c:v>
                </c:pt>
                <c:pt idx="16">
                  <c:v>3.8496946025725083E-7</c:v>
                </c:pt>
                <c:pt idx="17">
                  <c:v>4.0234607823327532E-7</c:v>
                </c:pt>
                <c:pt idx="18">
                  <c:v>4.1499649234179302E-7</c:v>
                </c:pt>
                <c:pt idx="19">
                  <c:v>4.1878716622925296E-7</c:v>
                </c:pt>
                <c:pt idx="20">
                  <c:v>4.344053655879189E-7</c:v>
                </c:pt>
                <c:pt idx="21">
                  <c:v>4.4929239327950226E-7</c:v>
                </c:pt>
                <c:pt idx="22">
                  <c:v>4.6352414442431005E-7</c:v>
                </c:pt>
                <c:pt idx="23">
                  <c:v>5.1948990732374646E-7</c:v>
                </c:pt>
                <c:pt idx="24">
                  <c:v>5.2678315905669454E-7</c:v>
                </c:pt>
                <c:pt idx="25">
                  <c:v>5.8022980584489502E-7</c:v>
                </c:pt>
                <c:pt idx="26">
                  <c:v>6.2671969513013533E-7</c:v>
                </c:pt>
                <c:pt idx="27">
                  <c:v>7.050988699994731E-7</c:v>
                </c:pt>
                <c:pt idx="28">
                  <c:v>7.6993892051450165E-7</c:v>
                </c:pt>
                <c:pt idx="29">
                  <c:v>8.253748280075383E-7</c:v>
                </c:pt>
                <c:pt idx="30">
                  <c:v>8.7385751711775035E-7</c:v>
                </c:pt>
                <c:pt idx="31">
                  <c:v>9.1697266832364878E-7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3A3-40A9-88FE-44FBAA0862E2}"/>
            </c:ext>
          </c:extLst>
        </c:ser>
        <c:ser>
          <c:idx val="5"/>
          <c:order val="5"/>
          <c:tx>
            <c:strRef>
              <c:f>Inductance!$L$1</c:f>
              <c:strCache>
                <c:ptCount val="1"/>
                <c:pt idx="0">
                  <c:v>Lnew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Inductance!$L$2:$L$49</c:f>
              <c:numCache>
                <c:formatCode>0.00E+00</c:formatCode>
                <c:ptCount val="48"/>
                <c:pt idx="0">
                  <c:v>2.4000000013065015E-7</c:v>
                </c:pt>
                <c:pt idx="1">
                  <c:v>3.4801099740472883E-7</c:v>
                </c:pt>
                <c:pt idx="2">
                  <c:v>3.501245526908071E-7</c:v>
                </c:pt>
                <c:pt idx="3">
                  <c:v>4.0572236385508289E-7</c:v>
                </c:pt>
                <c:pt idx="4">
                  <c:v>4.3909734871369633E-7</c:v>
                </c:pt>
                <c:pt idx="5">
                  <c:v>4.5817813211680631E-7</c:v>
                </c:pt>
                <c:pt idx="6">
                  <c:v>4.661059820682785E-7</c:v>
                </c:pt>
                <c:pt idx="7">
                  <c:v>4.9295662638406272E-7</c:v>
                </c:pt>
                <c:pt idx="8">
                  <c:v>4.9772721525321092E-7</c:v>
                </c:pt>
                <c:pt idx="9">
                  <c:v>5.027164159025169E-7</c:v>
                </c:pt>
                <c:pt idx="10">
                  <c:v>5.0914307896196294E-7</c:v>
                </c:pt>
                <c:pt idx="11">
                  <c:v>5.2130179874709381E-7</c:v>
                </c:pt>
                <c:pt idx="12">
                  <c:v>5.2706972629599744E-7</c:v>
                </c:pt>
                <c:pt idx="13">
                  <c:v>5.3327117318577537E-7</c:v>
                </c:pt>
                <c:pt idx="14">
                  <c:v>5.4839370273433906E-7</c:v>
                </c:pt>
                <c:pt idx="15">
                  <c:v>5.581601855557614E-7</c:v>
                </c:pt>
                <c:pt idx="16">
                  <c:v>5.7188164829613839E-7</c:v>
                </c:pt>
                <c:pt idx="17">
                  <c:v>5.8464338790650591E-7</c:v>
                </c:pt>
                <c:pt idx="18">
                  <c:v>5.9384180853290768E-7</c:v>
                </c:pt>
                <c:pt idx="19">
                  <c:v>5.9658353928965333E-7</c:v>
                </c:pt>
                <c:pt idx="20">
                  <c:v>6.0781193055641457E-7</c:v>
                </c:pt>
                <c:pt idx="21">
                  <c:v>6.1841753490406108E-7</c:v>
                </c:pt>
                <c:pt idx="22">
                  <c:v>6.2847357142393792E-7</c:v>
                </c:pt>
                <c:pt idx="23">
                  <c:v>6.6734961807400045E-7</c:v>
                </c:pt>
                <c:pt idx="24">
                  <c:v>6.7235051746696998E-7</c:v>
                </c:pt>
                <c:pt idx="25">
                  <c:v>7.0869254875938468E-7</c:v>
                </c:pt>
                <c:pt idx="26">
                  <c:v>7.4008766784969365E-7</c:v>
                </c:pt>
                <c:pt idx="27">
                  <c:v>7.9338993592868281E-7</c:v>
                </c:pt>
                <c:pt idx="28">
                  <c:v>8.3870007179837901E-7</c:v>
                </c:pt>
                <c:pt idx="29">
                  <c:v>8.7892606647231337E-7</c:v>
                </c:pt>
                <c:pt idx="30">
                  <c:v>9.1556326356856081E-7</c:v>
                </c:pt>
                <c:pt idx="31">
                  <c:v>9.4945313631811732E-7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3A3-40A9-88FE-44FBAA0862E2}"/>
            </c:ext>
          </c:extLst>
        </c:ser>
        <c:ser>
          <c:idx val="6"/>
          <c:order val="6"/>
          <c:tx>
            <c:strRef>
              <c:f>Inductance!$N$1</c:f>
              <c:strCache>
                <c:ptCount val="1"/>
                <c:pt idx="0">
                  <c:v>L (Experiment) [H/m]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C-03A3-40A9-88FE-44FBAA0862E2}"/>
              </c:ext>
            </c:extLst>
          </c:dPt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Inductance!$N$2:$N$49</c:f>
              <c:numCache>
                <c:formatCode>0.00E+00</c:formatCode>
                <c:ptCount val="48"/>
                <c:pt idx="1">
                  <c:v>3.2300000000000002E-7</c:v>
                </c:pt>
                <c:pt idx="2">
                  <c:v>3.5799999999999995E-7</c:v>
                </c:pt>
                <c:pt idx="11">
                  <c:v>4.9999999999999998E-7</c:v>
                </c:pt>
                <c:pt idx="18">
                  <c:v>5.9999999999999997E-7</c:v>
                </c:pt>
                <c:pt idx="22">
                  <c:v>5.7799999999999991E-7</c:v>
                </c:pt>
                <c:pt idx="25">
                  <c:v>7.07619E-7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03A3-40A9-88FE-44FBAA086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4990576"/>
        <c:axId val="2089356016"/>
      </c:scatterChart>
      <c:valAx>
        <c:axId val="19049905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D/a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9356016"/>
        <c:crosses val="autoZero"/>
        <c:crossBetween val="midCat"/>
        <c:minorUnit val="1"/>
      </c:valAx>
      <c:valAx>
        <c:axId val="2089356016"/>
        <c:scaling>
          <c:orientation val="minMax"/>
          <c:max val="1.0000000000000004E-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Inductance [H/m]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04990576"/>
        <c:crosses val="autoZero"/>
        <c:crossBetween val="midCat"/>
        <c:majorUnit val="2.000000000000001E-7"/>
        <c:minorUnit val="4.0000000000000021E-8"/>
      </c:valAx>
    </c:plotArea>
    <c:legend>
      <c:legendPos val="r"/>
      <c:layout>
        <c:manualLayout>
          <c:xMode val="edge"/>
          <c:yMode val="edge"/>
          <c:x val="0.49620061740987043"/>
          <c:y val="0.34677444905185667"/>
          <c:w val="0.43379177602799651"/>
          <c:h val="0.4589599737532808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97060685582353"/>
          <c:y val="3.7996545768566495E-2"/>
          <c:w val="0.81492888955518394"/>
          <c:h val="0.7825792501325935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Inductance!$E$1</c:f>
              <c:strCache>
                <c:ptCount val="1"/>
                <c:pt idx="0">
                  <c:v>L1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Inductance!$E$2:$E$49</c:f>
              <c:numCache>
                <c:formatCode>0.00E+00</c:formatCode>
                <c:ptCount val="48"/>
                <c:pt idx="0">
                  <c:v>2.772588723749111E-7</c:v>
                </c:pt>
                <c:pt idx="1">
                  <c:v>2.9294715764476396E-7</c:v>
                </c:pt>
                <c:pt idx="2">
                  <c:v>2.935876701919015E-7</c:v>
                </c:pt>
                <c:pt idx="3">
                  <c:v>3.1538294431739494E-7</c:v>
                </c:pt>
                <c:pt idx="4">
                  <c:v>3.3316364935540777E-7</c:v>
                </c:pt>
                <c:pt idx="5">
                  <c:v>3.4494495612721942E-7</c:v>
                </c:pt>
                <c:pt idx="6">
                  <c:v>3.5018749513219353E-7</c:v>
                </c:pt>
                <c:pt idx="7">
                  <c:v>3.6945951812558695E-7</c:v>
                </c:pt>
                <c:pt idx="8">
                  <c:v>3.73128013733267E-7</c:v>
                </c:pt>
                <c:pt idx="9">
                  <c:v>3.7704321628186357E-7</c:v>
                </c:pt>
                <c:pt idx="10">
                  <c:v>3.8220457821903743E-7</c:v>
                </c:pt>
                <c:pt idx="11">
                  <c:v>3.9233170141826635E-7</c:v>
                </c:pt>
                <c:pt idx="12">
                  <c:v>3.9730070942039423E-7</c:v>
                </c:pt>
                <c:pt idx="13">
                  <c:v>4.0276075563605782E-7</c:v>
                </c:pt>
                <c:pt idx="14">
                  <c:v>4.1658155015804084E-7</c:v>
                </c:pt>
                <c:pt idx="15">
                  <c:v>4.2588429502881237E-7</c:v>
                </c:pt>
                <c:pt idx="16">
                  <c:v>4.3944491570646705E-7</c:v>
                </c:pt>
                <c:pt idx="17">
                  <c:v>4.5256084484280336E-7</c:v>
                </c:pt>
                <c:pt idx="18">
                  <c:v>4.6230828122526309E-7</c:v>
                </c:pt>
                <c:pt idx="19">
                  <c:v>4.6526032417554878E-7</c:v>
                </c:pt>
                <c:pt idx="20">
                  <c:v>4.7756898764895073E-7</c:v>
                </c:pt>
                <c:pt idx="21">
                  <c:v>4.8951017291532369E-7</c:v>
                </c:pt>
                <c:pt idx="22">
                  <c:v>5.0110518767093673E-7</c:v>
                </c:pt>
                <c:pt idx="23">
                  <c:v>5.4821840195913738E-7</c:v>
                </c:pt>
                <c:pt idx="24">
                  <c:v>5.5451774474982219E-7</c:v>
                </c:pt>
                <c:pt idx="25">
                  <c:v>6.0163095903802294E-7</c:v>
                </c:pt>
                <c:pt idx="26">
                  <c:v>6.4377516532409566E-7</c:v>
                </c:pt>
                <c:pt idx="27">
                  <c:v>7.1670378808137809E-7</c:v>
                </c:pt>
                <c:pt idx="28">
                  <c:v>7.7836406004584778E-7</c:v>
                </c:pt>
                <c:pt idx="29">
                  <c:v>8.3177661712473334E-7</c:v>
                </c:pt>
                <c:pt idx="30">
                  <c:v>8.7888983141293409E-7</c:v>
                </c:pt>
                <c:pt idx="31">
                  <c:v>9.2103403769900691E-7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85-45CA-A1E3-A3A2E23DB48B}"/>
            </c:ext>
          </c:extLst>
        </c:ser>
        <c:ser>
          <c:idx val="1"/>
          <c:order val="1"/>
          <c:tx>
            <c:strRef>
              <c:f>Inductance!$F$1</c:f>
              <c:strCache>
                <c:ptCount val="1"/>
                <c:pt idx="0">
                  <c:v>L2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Inductance!$F$2:$F$49</c:f>
              <c:numCache>
                <c:formatCode>0.00E+00</c:formatCode>
                <c:ptCount val="48"/>
                <c:pt idx="0">
                  <c:v>3.243720866631118E-7</c:v>
                </c:pt>
                <c:pt idx="1">
                  <c:v>3.3834730721523174E-7</c:v>
                </c:pt>
                <c:pt idx="2">
                  <c:v>3.389191443393802E-7</c:v>
                </c:pt>
                <c:pt idx="3">
                  <c:v>3.584352100177777E-7</c:v>
                </c:pt>
                <c:pt idx="4">
                  <c:v>3.7443734387196849E-7</c:v>
                </c:pt>
                <c:pt idx="5">
                  <c:v>3.8507884208495188E-7</c:v>
                </c:pt>
                <c:pt idx="6">
                  <c:v>3.8982385621146293E-7</c:v>
                </c:pt>
                <c:pt idx="7">
                  <c:v>4.0731691724320816E-7</c:v>
                </c:pt>
                <c:pt idx="8">
                  <c:v>4.1065551584075806E-7</c:v>
                </c:pt>
                <c:pt idx="9">
                  <c:v>4.1422166130588038E-7</c:v>
                </c:pt>
                <c:pt idx="10">
                  <c:v>4.1892759794027769E-7</c:v>
                </c:pt>
                <c:pt idx="11">
                  <c:v>4.281765649136543E-7</c:v>
                </c:pt>
                <c:pt idx="12">
                  <c:v>4.3272206837625475E-7</c:v>
                </c:pt>
                <c:pt idx="13">
                  <c:v>4.3772227834199658E-7</c:v>
                </c:pt>
                <c:pt idx="14">
                  <c:v>4.504045053876785E-7</c:v>
                </c:pt>
                <c:pt idx="15">
                  <c:v>4.5896098138486391E-7</c:v>
                </c:pt>
                <c:pt idx="16">
                  <c:v>4.7146199879331095E-7</c:v>
                </c:pt>
                <c:pt idx="17">
                  <c:v>4.8358413859804155E-7</c:v>
                </c:pt>
                <c:pt idx="18">
                  <c:v>4.9261229959653597E-7</c:v>
                </c:pt>
                <c:pt idx="19">
                  <c:v>4.9534969268696372E-7</c:v>
                </c:pt>
                <c:pt idx="20">
                  <c:v>5.0677904167080791E-7</c:v>
                </c:pt>
                <c:pt idx="21">
                  <c:v>5.1789086731968724E-7</c:v>
                </c:pt>
                <c:pt idx="22">
                  <c:v>5.2870233628074051E-7</c:v>
                </c:pt>
                <c:pt idx="23">
                  <c:v>5.7284155917231491E-7</c:v>
                </c:pt>
                <c:pt idx="24">
                  <c:v>5.7876759348959716E-7</c:v>
                </c:pt>
                <c:pt idx="25">
                  <c:v>6.2325784755790641E-7</c:v>
                </c:pt>
                <c:pt idx="26">
                  <c:v>6.6329123100249263E-7</c:v>
                </c:pt>
                <c:pt idx="27">
                  <c:v>7.3303258589836923E-7</c:v>
                </c:pt>
                <c:pt idx="28">
                  <c:v>7.9240058797799699E-7</c:v>
                </c:pt>
                <c:pt idx="29">
                  <c:v>8.4408528059813535E-7</c:v>
                </c:pt>
                <c:pt idx="30">
                  <c:v>8.8984942109414597E-7</c:v>
                </c:pt>
                <c:pt idx="31">
                  <c:v>9.3091108274053224E-7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85-45CA-A1E3-A3A2E23DB48B}"/>
            </c:ext>
          </c:extLst>
        </c:ser>
        <c:ser>
          <c:idx val="2"/>
          <c:order val="2"/>
          <c:tx>
            <c:strRef>
              <c:f>Inductance!$G$1</c:f>
              <c:strCache>
                <c:ptCount val="1"/>
                <c:pt idx="0">
                  <c:v>L7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Inductance!$G$2:$G$49</c:f>
              <c:numCache>
                <c:formatCode>0.00E+00</c:formatCode>
                <c:ptCount val="48"/>
                <c:pt idx="0">
                  <c:v>0</c:v>
                </c:pt>
                <c:pt idx="1">
                  <c:v>3.078441647120965E-8</c:v>
                </c:pt>
                <c:pt idx="2">
                  <c:v>3.201708308684264E-8</c:v>
                </c:pt>
                <c:pt idx="3">
                  <c:v>7.2928622757282484E-8</c:v>
                </c:pt>
                <c:pt idx="4">
                  <c:v>1.0494570584412626E-7</c:v>
                </c:pt>
                <c:pt idx="5">
                  <c:v>1.2555916590142092E-7</c:v>
                </c:pt>
                <c:pt idx="6">
                  <c:v>1.3458889472175209E-7</c:v>
                </c:pt>
                <c:pt idx="7">
                  <c:v>1.6707945571335412E-7</c:v>
                </c:pt>
                <c:pt idx="8">
                  <c:v>1.7314563301276606E-7</c:v>
                </c:pt>
                <c:pt idx="9">
                  <c:v>1.7958008811691868E-7</c:v>
                </c:pt>
                <c:pt idx="10">
                  <c:v>1.8800145180063768E-7</c:v>
                </c:pt>
                <c:pt idx="11">
                  <c:v>2.0433024961762877E-7</c:v>
                </c:pt>
                <c:pt idx="12">
                  <c:v>2.1225130054041265E-7</c:v>
                </c:pt>
                <c:pt idx="13">
                  <c:v>2.2088866471701176E-7</c:v>
                </c:pt>
                <c:pt idx="14">
                  <c:v>2.4245432156011171E-7</c:v>
                </c:pt>
                <c:pt idx="15">
                  <c:v>2.5674155460872174E-7</c:v>
                </c:pt>
                <c:pt idx="16">
                  <c:v>2.772588723749111E-7</c:v>
                </c:pt>
                <c:pt idx="17">
                  <c:v>2.9677493805330801E-7</c:v>
                </c:pt>
                <c:pt idx="18">
                  <c:v>3.1108182756130545E-7</c:v>
                </c:pt>
                <c:pt idx="19">
                  <c:v>3.1538294431739494E-7</c:v>
                </c:pt>
                <c:pt idx="20">
                  <c:v>3.3316364935540777E-7</c:v>
                </c:pt>
                <c:pt idx="21">
                  <c:v>3.5018749513219353E-7</c:v>
                </c:pt>
                <c:pt idx="22">
                  <c:v>3.6651629294918462E-7</c:v>
                </c:pt>
                <c:pt idx="23">
                  <c:v>4.3102355202274969E-7</c:v>
                </c:pt>
                <c:pt idx="24">
                  <c:v>4.3944491570646705E-7</c:v>
                </c:pt>
                <c:pt idx="25">
                  <c:v>5.0110518767093673E-7</c:v>
                </c:pt>
                <c:pt idx="26">
                  <c:v>5.5451774474982219E-7</c:v>
                </c:pt>
                <c:pt idx="27">
                  <c:v>6.4377516532409566E-7</c:v>
                </c:pt>
                <c:pt idx="28">
                  <c:v>7.1670378808137809E-7</c:v>
                </c:pt>
                <c:pt idx="29">
                  <c:v>7.7836406004584778E-7</c:v>
                </c:pt>
                <c:pt idx="30">
                  <c:v>8.3177661712473334E-7</c:v>
                </c:pt>
                <c:pt idx="31">
                  <c:v>8.7888983141293409E-7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385-45CA-A1E3-A3A2E23DB48B}"/>
            </c:ext>
          </c:extLst>
        </c:ser>
        <c:ser>
          <c:idx val="4"/>
          <c:order val="3"/>
          <c:tx>
            <c:strRef>
              <c:f>Inductance!$I$1</c:f>
              <c:strCache>
                <c:ptCount val="1"/>
                <c:pt idx="0">
                  <c:v>L3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Inductance!$I$2:$I$49</c:f>
              <c:numCache>
                <c:formatCode>0.00E+00</c:formatCode>
                <c:ptCount val="48"/>
                <c:pt idx="0">
                  <c:v>0</c:v>
                </c:pt>
                <c:pt idx="1">
                  <c:v>1.1276331568304441E-7</c:v>
                </c:pt>
                <c:pt idx="2">
                  <c:v>1.1507282904335286E-7</c:v>
                </c:pt>
                <c:pt idx="3">
                  <c:v>1.7742730185063323E-7</c:v>
                </c:pt>
                <c:pt idx="4">
                  <c:v>2.1643891187363374E-7</c:v>
                </c:pt>
                <c:pt idx="5">
                  <c:v>2.3931393699086669E-7</c:v>
                </c:pt>
                <c:pt idx="6">
                  <c:v>2.48945001621431E-7</c:v>
                </c:pt>
                <c:pt idx="7">
                  <c:v>2.8213272932783754E-7</c:v>
                </c:pt>
                <c:pt idx="8">
                  <c:v>2.8812274972526056E-7</c:v>
                </c:pt>
                <c:pt idx="9">
                  <c:v>2.9441789296241682E-7</c:v>
                </c:pt>
                <c:pt idx="10">
                  <c:v>3.0257316450749733E-7</c:v>
                </c:pt>
                <c:pt idx="11">
                  <c:v>3.1814618466275341E-7</c:v>
                </c:pt>
                <c:pt idx="12">
                  <c:v>3.2560004120171253E-7</c:v>
                </c:pt>
                <c:pt idx="13">
                  <c:v>3.3366187959162506E-7</c:v>
                </c:pt>
                <c:pt idx="14">
                  <c:v>3.5352897955210689E-7</c:v>
                </c:pt>
                <c:pt idx="15">
                  <c:v>3.6651629294918462E-7</c:v>
                </c:pt>
                <c:pt idx="16">
                  <c:v>3.8496946025725083E-7</c:v>
                </c:pt>
                <c:pt idx="17">
                  <c:v>4.0234607823327532E-7</c:v>
                </c:pt>
                <c:pt idx="18">
                  <c:v>4.1499649234179302E-7</c:v>
                </c:pt>
                <c:pt idx="19">
                  <c:v>4.1878716622925296E-7</c:v>
                </c:pt>
                <c:pt idx="20">
                  <c:v>4.344053655879189E-7</c:v>
                </c:pt>
                <c:pt idx="21">
                  <c:v>4.4929239327950226E-7</c:v>
                </c:pt>
                <c:pt idx="22">
                  <c:v>4.6352414442431005E-7</c:v>
                </c:pt>
                <c:pt idx="23">
                  <c:v>5.1948990732374646E-7</c:v>
                </c:pt>
                <c:pt idx="24">
                  <c:v>5.2678315905669454E-7</c:v>
                </c:pt>
                <c:pt idx="25">
                  <c:v>5.8022980584489502E-7</c:v>
                </c:pt>
                <c:pt idx="26">
                  <c:v>6.2671969513013533E-7</c:v>
                </c:pt>
                <c:pt idx="27">
                  <c:v>7.050988699994731E-7</c:v>
                </c:pt>
                <c:pt idx="28">
                  <c:v>7.6993892051450165E-7</c:v>
                </c:pt>
                <c:pt idx="29">
                  <c:v>8.253748280075383E-7</c:v>
                </c:pt>
                <c:pt idx="30">
                  <c:v>8.7385751711775035E-7</c:v>
                </c:pt>
                <c:pt idx="31">
                  <c:v>9.1697266832364878E-7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385-45CA-A1E3-A3A2E23DB48B}"/>
            </c:ext>
          </c:extLst>
        </c:ser>
        <c:ser>
          <c:idx val="5"/>
          <c:order val="4"/>
          <c:tx>
            <c:strRef>
              <c:f>Inductance!$L$1</c:f>
              <c:strCache>
                <c:ptCount val="1"/>
                <c:pt idx="0">
                  <c:v>Lnew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Inductance!$L$2:$L$49</c:f>
              <c:numCache>
                <c:formatCode>0.00E+00</c:formatCode>
                <c:ptCount val="48"/>
                <c:pt idx="0">
                  <c:v>2.4000000013065015E-7</c:v>
                </c:pt>
                <c:pt idx="1">
                  <c:v>3.4801099740472883E-7</c:v>
                </c:pt>
                <c:pt idx="2">
                  <c:v>3.501245526908071E-7</c:v>
                </c:pt>
                <c:pt idx="3">
                  <c:v>4.0572236385508289E-7</c:v>
                </c:pt>
                <c:pt idx="4">
                  <c:v>4.3909734871369633E-7</c:v>
                </c:pt>
                <c:pt idx="5">
                  <c:v>4.5817813211680631E-7</c:v>
                </c:pt>
                <c:pt idx="6">
                  <c:v>4.661059820682785E-7</c:v>
                </c:pt>
                <c:pt idx="7">
                  <c:v>4.9295662638406272E-7</c:v>
                </c:pt>
                <c:pt idx="8">
                  <c:v>4.9772721525321092E-7</c:v>
                </c:pt>
                <c:pt idx="9">
                  <c:v>5.027164159025169E-7</c:v>
                </c:pt>
                <c:pt idx="10">
                  <c:v>5.0914307896196294E-7</c:v>
                </c:pt>
                <c:pt idx="11">
                  <c:v>5.2130179874709381E-7</c:v>
                </c:pt>
                <c:pt idx="12">
                  <c:v>5.2706972629599744E-7</c:v>
                </c:pt>
                <c:pt idx="13">
                  <c:v>5.3327117318577537E-7</c:v>
                </c:pt>
                <c:pt idx="14">
                  <c:v>5.4839370273433906E-7</c:v>
                </c:pt>
                <c:pt idx="15">
                  <c:v>5.581601855557614E-7</c:v>
                </c:pt>
                <c:pt idx="16">
                  <c:v>5.7188164829613839E-7</c:v>
                </c:pt>
                <c:pt idx="17">
                  <c:v>5.8464338790650591E-7</c:v>
                </c:pt>
                <c:pt idx="18">
                  <c:v>5.9384180853290768E-7</c:v>
                </c:pt>
                <c:pt idx="19">
                  <c:v>5.9658353928965333E-7</c:v>
                </c:pt>
                <c:pt idx="20">
                  <c:v>6.0781193055641457E-7</c:v>
                </c:pt>
                <c:pt idx="21">
                  <c:v>6.1841753490406108E-7</c:v>
                </c:pt>
                <c:pt idx="22">
                  <c:v>6.2847357142393792E-7</c:v>
                </c:pt>
                <c:pt idx="23">
                  <c:v>6.6734961807400045E-7</c:v>
                </c:pt>
                <c:pt idx="24">
                  <c:v>6.7235051746696998E-7</c:v>
                </c:pt>
                <c:pt idx="25">
                  <c:v>7.0869254875938468E-7</c:v>
                </c:pt>
                <c:pt idx="26">
                  <c:v>7.4008766784969365E-7</c:v>
                </c:pt>
                <c:pt idx="27">
                  <c:v>7.9338993592868281E-7</c:v>
                </c:pt>
                <c:pt idx="28">
                  <c:v>8.3870007179837901E-7</c:v>
                </c:pt>
                <c:pt idx="29">
                  <c:v>8.7892606647231337E-7</c:v>
                </c:pt>
                <c:pt idx="30">
                  <c:v>9.1556326356856081E-7</c:v>
                </c:pt>
                <c:pt idx="31">
                  <c:v>9.4945313631811732E-7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385-45CA-A1E3-A3A2E23DB48B}"/>
            </c:ext>
          </c:extLst>
        </c:ser>
        <c:ser>
          <c:idx val="6"/>
          <c:order val="5"/>
          <c:tx>
            <c:strRef>
              <c:f>Inductance!$N$1</c:f>
              <c:strCache>
                <c:ptCount val="1"/>
                <c:pt idx="0">
                  <c:v>L (Experiment) [H/m]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Pt>
            <c:idx val="25"/>
            <c:marker>
              <c:symbol val="circle"/>
              <c:size val="7"/>
              <c:spPr>
                <a:solidFill>
                  <a:schemeClr val="bg1"/>
                </a:solidFill>
                <a:ln w="25400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8BC-4AAD-A235-92D2F8C7EB9B}"/>
              </c:ext>
            </c:extLst>
          </c:dPt>
          <c:xVal>
            <c:numRef>
              <c:f>Inductance!$D$2:$D$49</c:f>
              <c:numCache>
                <c:formatCode>General</c:formatCode>
                <c:ptCount val="48"/>
                <c:pt idx="0">
                  <c:v>2</c:v>
                </c:pt>
                <c:pt idx="1">
                  <c:v>2.08</c:v>
                </c:pt>
                <c:pt idx="2">
                  <c:v>2.0833333333333299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2.3687499999999999</c:v>
                </c:pt>
                <c:pt idx="6">
                  <c:v>2.4</c:v>
                </c:pt>
                <c:pt idx="7">
                  <c:v>2.5184630000000001</c:v>
                </c:pt>
                <c:pt idx="8">
                  <c:v>2.5416666666666599</c:v>
                </c:pt>
                <c:pt idx="9">
                  <c:v>2.5666666666666602</c:v>
                </c:pt>
                <c:pt idx="10">
                  <c:v>2.6</c:v>
                </c:pt>
                <c:pt idx="11">
                  <c:v>2.666666666666667</c:v>
                </c:pt>
                <c:pt idx="12">
                  <c:v>2.7</c:v>
                </c:pt>
                <c:pt idx="13">
                  <c:v>2.7371080000000001</c:v>
                </c:pt>
                <c:pt idx="14">
                  <c:v>2.8333333333333299</c:v>
                </c:pt>
                <c:pt idx="15">
                  <c:v>2.9</c:v>
                </c:pt>
                <c:pt idx="16">
                  <c:v>3</c:v>
                </c:pt>
                <c:pt idx="17">
                  <c:v>3.1</c:v>
                </c:pt>
                <c:pt idx="18">
                  <c:v>3.1764705879999999</c:v>
                </c:pt>
                <c:pt idx="19">
                  <c:v>3.2</c:v>
                </c:pt>
                <c:pt idx="20">
                  <c:v>3.3</c:v>
                </c:pt>
                <c:pt idx="21">
                  <c:v>3.4</c:v>
                </c:pt>
                <c:pt idx="22">
                  <c:v>3.5</c:v>
                </c:pt>
                <c:pt idx="23">
                  <c:v>3.9375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</c:numCache>
            </c:numRef>
          </c:xVal>
          <c:yVal>
            <c:numRef>
              <c:f>Inductance!$N$2:$N$49</c:f>
              <c:numCache>
                <c:formatCode>0.00E+00</c:formatCode>
                <c:ptCount val="48"/>
                <c:pt idx="1">
                  <c:v>3.2300000000000002E-7</c:v>
                </c:pt>
                <c:pt idx="2">
                  <c:v>3.5799999999999995E-7</c:v>
                </c:pt>
                <c:pt idx="11">
                  <c:v>4.9999999999999998E-7</c:v>
                </c:pt>
                <c:pt idx="18">
                  <c:v>5.9999999999999997E-7</c:v>
                </c:pt>
                <c:pt idx="22">
                  <c:v>5.7799999999999991E-7</c:v>
                </c:pt>
                <c:pt idx="25">
                  <c:v>7.07619E-7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385-45CA-A1E3-A3A2E23DB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4990576"/>
        <c:axId val="2089356016"/>
      </c:scatterChart>
      <c:valAx>
        <c:axId val="1904990576"/>
        <c:scaling>
          <c:orientation val="minMax"/>
          <c:max val="10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D/a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9356016"/>
        <c:crosses val="autoZero"/>
        <c:crossBetween val="midCat"/>
        <c:minorUnit val="1"/>
      </c:valAx>
      <c:valAx>
        <c:axId val="2089356016"/>
        <c:scaling>
          <c:orientation val="minMax"/>
          <c:max val="1.0000000000000004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latin typeface="Arial Black" panose="020B0A04020102020204" pitchFamily="34" charset="0"/>
                  </a:rPr>
                  <a:t>Inductance [H/m]</a:t>
                </a:r>
                <a:endParaRPr lang="ja-JP" altLang="en-US" sz="14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04990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34238529845102"/>
          <c:y val="0.29943725946173827"/>
          <c:w val="0.20601402255341661"/>
          <c:h val="0.4080339439435355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247650</xdr:colOff>
      <xdr:row>8</xdr:row>
      <xdr:rowOff>180975</xdr:rowOff>
    </xdr:from>
    <xdr:ext cx="116205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B5F653B-B295-4049-BBEA-4F54A6B93E58}"/>
                </a:ext>
              </a:extLst>
            </xdr:cNvPr>
            <xdr:cNvSpPr txBox="1"/>
          </xdr:nvSpPr>
          <xdr:spPr>
            <a:xfrm>
              <a:off x="13630275" y="2638425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sSub>
                      <m:sSub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𝐿𝑖</m:t>
                        </m:r>
                      </m:sub>
                    </m:sSub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B5F653B-B295-4049-BBEA-4F54A6B93E58}"/>
                </a:ext>
              </a:extLst>
            </xdr:cNvPr>
            <xdr:cNvSpPr txBox="1"/>
          </xdr:nvSpPr>
          <xdr:spPr>
            <a:xfrm>
              <a:off x="13630275" y="2638425"/>
              <a:ext cx="116205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𝐿=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𝑓_𝐿𝑖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16</xdr:col>
      <xdr:colOff>285750</xdr:colOff>
      <xdr:row>13</xdr:row>
      <xdr:rowOff>19050</xdr:rowOff>
    </xdr:from>
    <xdr:ext cx="1104900" cy="421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A7A4CF46-A5DD-44FC-B96B-788D4D7FD8F7}"/>
                </a:ext>
              </a:extLst>
            </xdr:cNvPr>
            <xdr:cNvSpPr txBox="1"/>
          </xdr:nvSpPr>
          <xdr:spPr>
            <a:xfrm>
              <a:off x="14354175" y="3429000"/>
              <a:ext cx="1104900" cy="42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𝐶𝑖</m:t>
                        </m:r>
                      </m:sub>
                    </m:sSub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</m:sSub>
                        <m:sSub>
                          <m:sSub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kumimoji="1" lang="ja-JP" altLang="en-US" sz="1600" b="0" i="1">
                                <a:latin typeface="Cambria Math" panose="02040503050406030204" pitchFamily="18" charset="0"/>
                              </a:rPr>
                              <m:t>𝜀</m:t>
                            </m:r>
                          </m:e>
                          <m:sub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𝐶</m:t>
                        </m:r>
                      </m:den>
                    </m:f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A7A4CF46-A5DD-44FC-B96B-788D4D7FD8F7}"/>
                </a:ext>
              </a:extLst>
            </xdr:cNvPr>
            <xdr:cNvSpPr txBox="1"/>
          </xdr:nvSpPr>
          <xdr:spPr>
            <a:xfrm>
              <a:off x="14354175" y="3429000"/>
              <a:ext cx="1104900" cy="42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𝑓_𝐶𝑖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_0)/𝐶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17</xdr:col>
      <xdr:colOff>66675</xdr:colOff>
      <xdr:row>13</xdr:row>
      <xdr:rowOff>123825</xdr:rowOff>
    </xdr:from>
    <xdr:ext cx="279082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3E92C14D-1269-4669-B6DB-207C9079DBB3}"/>
                </a:ext>
              </a:extLst>
            </xdr:cNvPr>
            <xdr:cNvSpPr txBox="1"/>
          </xdr:nvSpPr>
          <xdr:spPr>
            <a:xfrm>
              <a:off x="15049500" y="353377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=119.9169833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3E92C14D-1269-4669-B6DB-207C9079DBB3}"/>
                </a:ext>
              </a:extLst>
            </xdr:cNvPr>
            <xdr:cNvSpPr txBox="1"/>
          </xdr:nvSpPr>
          <xdr:spPr>
            <a:xfrm>
              <a:off x="15049500" y="353377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_0 )=119.9169833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18</xdr:col>
      <xdr:colOff>1095376</xdr:colOff>
      <xdr:row>9</xdr:row>
      <xdr:rowOff>228600</xdr:rowOff>
    </xdr:from>
    <xdr:ext cx="2798044" cy="5449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343CDB1E-E561-46CE-8A6D-E9448EE4512F}"/>
                </a:ext>
              </a:extLst>
            </xdr:cNvPr>
            <xdr:cNvSpPr txBox="1"/>
          </xdr:nvSpPr>
          <xdr:spPr>
            <a:xfrm>
              <a:off x="16964026" y="2924175"/>
              <a:ext cx="2798044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</m:sSub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1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e>
                            </m:d>
                            <m:d>
                              <m:dPr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den>
                                </m:f>
                                <m:f>
                                  <m:fPr>
                                    <m:ctrlP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𝐷</m:t>
                                    </m:r>
                                  </m:num>
                                  <m:den>
                                    <m:r>
                                      <a:rPr kumimoji="1" lang="en-US" altLang="ja-JP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𝑎</m:t>
                                    </m:r>
                                  </m:den>
                                </m:f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+1</m:t>
                                </m:r>
                              </m:e>
                            </m:d>
                          </m:e>
                        </m:rad>
                      </m:e>
                    </m: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343CDB1E-E561-46CE-8A6D-E9448EE4512F}"/>
                </a:ext>
              </a:extLst>
            </xdr:cNvPr>
            <xdr:cNvSpPr txBox="1"/>
          </xdr:nvSpPr>
          <xdr:spPr>
            <a:xfrm>
              <a:off x="16964026" y="2924175"/>
              <a:ext cx="2798044" cy="5449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𝑓_3=1/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 𝑙𝑛(1/2  𝐷/𝑎+√((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−1)(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1/2  𝐷/𝑎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+1) ))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20</xdr:col>
      <xdr:colOff>542925</xdr:colOff>
      <xdr:row>1</xdr:row>
      <xdr:rowOff>190500</xdr:rowOff>
    </xdr:from>
    <xdr:to>
      <xdr:col>22</xdr:col>
      <xdr:colOff>180975</xdr:colOff>
      <xdr:row>4</xdr:row>
      <xdr:rowOff>219075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14609E0-4CB9-4C9A-ADB1-2145B5989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83275" y="1200150"/>
          <a:ext cx="1009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342900</xdr:colOff>
      <xdr:row>5</xdr:row>
      <xdr:rowOff>190500</xdr:rowOff>
    </xdr:from>
    <xdr:to>
      <xdr:col>22</xdr:col>
      <xdr:colOff>257175</xdr:colOff>
      <xdr:row>8</xdr:row>
      <xdr:rowOff>219075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7431573-6A6E-4754-9F6C-5452C39B0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0" y="1933575"/>
          <a:ext cx="12858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676275</xdr:colOff>
      <xdr:row>15</xdr:row>
      <xdr:rowOff>66675</xdr:rowOff>
    </xdr:from>
    <xdr:to>
      <xdr:col>22</xdr:col>
      <xdr:colOff>466725</xdr:colOff>
      <xdr:row>17</xdr:row>
      <xdr:rowOff>133350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D452A72-34DB-4DA1-8ED0-C0A3A87C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3952875"/>
          <a:ext cx="2209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504825</xdr:colOff>
      <xdr:row>16</xdr:row>
      <xdr:rowOff>57150</xdr:rowOff>
    </xdr:from>
    <xdr:ext cx="2790825" cy="727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6D7C53A5-0F66-47C1-9E31-8F3412D3E893}"/>
                </a:ext>
              </a:extLst>
            </xdr:cNvPr>
            <xdr:cNvSpPr txBox="1"/>
          </xdr:nvSpPr>
          <xdr:spPr>
            <a:xfrm>
              <a:off x="13201650" y="418147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6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ad>
                      <m:radPr>
                        <m:degHide m:val="on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kumimoji="1" lang="ja-JP" altLang="en-US" sz="1600" b="0" i="1">
                                    <a:latin typeface="Cambria Math" panose="02040503050406030204" pitchFamily="18" charset="0"/>
                                  </a:rPr>
                                  <m:t>𝜀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</m:e>
                    </m:rad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=119.8818852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6D7C53A5-0F66-47C1-9E31-8F3412D3E893}"/>
                </a:ext>
              </a:extLst>
            </xdr:cNvPr>
            <xdr:cNvSpPr txBox="1"/>
          </xdr:nvSpPr>
          <xdr:spPr>
            <a:xfrm>
              <a:off x="13201650" y="4181475"/>
              <a:ext cx="2790825" cy="727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1/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 √((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𝜇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_𝑟)/(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_0 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_𝑟 ))=119.8818852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20</xdr:col>
      <xdr:colOff>447675</xdr:colOff>
      <xdr:row>19</xdr:row>
      <xdr:rowOff>38100</xdr:rowOff>
    </xdr:from>
    <xdr:ext cx="1609724" cy="4092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5FE8DC0D-8430-4290-8174-EDCD83BE38F9}"/>
                </a:ext>
              </a:extLst>
            </xdr:cNvPr>
            <xdr:cNvSpPr txBox="1"/>
          </xdr:nvSpPr>
          <xdr:spPr>
            <a:xfrm>
              <a:off x="18488025" y="4876800"/>
              <a:ext cx="1609724" cy="4092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7</m:t>
                        </m:r>
                      </m:sub>
                    </m:sSub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kumimoji="1" lang="ja-JP" altLang="en-US" sz="1400" b="0" i="1">
                            <a:latin typeface="Cambria Math" panose="02040503050406030204" pitchFamily="18" charset="0"/>
                          </a:rPr>
                          <m:t>𝜋</m:t>
                        </m:r>
                      </m:den>
                    </m:f>
                    <m:r>
                      <a:rPr kumimoji="1" lang="en-US" altLang="ja-JP" sz="1400" b="0" i="1">
                        <a:latin typeface="Cambria Math" panose="02040503050406030204" pitchFamily="18" charset="0"/>
                      </a:rPr>
                      <m:t>𝑙𝑛</m:t>
                    </m:r>
                    <m:d>
                      <m:dPr>
                        <m:ctrlP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>
                              <a:rPr kumimoji="1" lang="en-US" altLang="ja-JP" sz="14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  <m:r>
                          <a:rPr kumimoji="1" lang="en-US" altLang="ja-JP" sz="1400" b="0" i="1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</m:oMath>
                </m:oMathPara>
              </a14:m>
              <a:endParaRPr kumimoji="1" lang="ja-JP" altLang="en-US" sz="1400"/>
            </a:p>
          </xdr:txBody>
        </xdr:sp>
      </mc:Choice>
      <mc:Fallback xmlns=""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5FE8DC0D-8430-4290-8174-EDCD83BE38F9}"/>
                </a:ext>
              </a:extLst>
            </xdr:cNvPr>
            <xdr:cNvSpPr txBox="1"/>
          </xdr:nvSpPr>
          <xdr:spPr>
            <a:xfrm>
              <a:off x="18488025" y="4876800"/>
              <a:ext cx="1609724" cy="4092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400" b="0" i="0">
                  <a:latin typeface="Cambria Math" panose="02040503050406030204" pitchFamily="18" charset="0"/>
                </a:rPr>
                <a:t>𝑓_7=1/</a:t>
              </a:r>
              <a:r>
                <a:rPr kumimoji="1" lang="ja-JP" altLang="en-US" sz="14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1400" b="0" i="0">
                  <a:latin typeface="Cambria Math" panose="02040503050406030204" pitchFamily="18" charset="0"/>
                </a:rPr>
                <a:t> 𝑙𝑛(𝐷/𝑎−1)</a:t>
              </a:r>
              <a:endParaRPr kumimoji="1" lang="ja-JP" altLang="en-US" sz="1400"/>
            </a:p>
          </xdr:txBody>
        </xdr:sp>
      </mc:Fallback>
    </mc:AlternateContent>
    <xdr:clientData/>
  </xdr:oneCellAnchor>
  <xdr:twoCellAnchor>
    <xdr:from>
      <xdr:col>7</xdr:col>
      <xdr:colOff>866773</xdr:colOff>
      <xdr:row>33</xdr:row>
      <xdr:rowOff>152400</xdr:rowOff>
    </xdr:from>
    <xdr:to>
      <xdr:col>14</xdr:col>
      <xdr:colOff>333374</xdr:colOff>
      <xdr:row>49</xdr:row>
      <xdr:rowOff>19050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8ACB9DB7-D0E7-6180-79F0-CA0E0A8EE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38100</xdr:colOff>
      <xdr:row>3</xdr:row>
      <xdr:rowOff>228600</xdr:rowOff>
    </xdr:from>
    <xdr:to>
      <xdr:col>12</xdr:col>
      <xdr:colOff>285750</xdr:colOff>
      <xdr:row>17</xdr:row>
      <xdr:rowOff>114300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435F297-D03B-0467-8523-0BE666334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581023</xdr:colOff>
      <xdr:row>34</xdr:row>
      <xdr:rowOff>47625</xdr:rowOff>
    </xdr:from>
    <xdr:to>
      <xdr:col>13</xdr:col>
      <xdr:colOff>885824</xdr:colOff>
      <xdr:row>49</xdr:row>
      <xdr:rowOff>152400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434D179C-70BF-4458-D102-CF3604C8B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D0F8-3A5C-4B40-8538-5C6A42B9502D}">
  <dimension ref="C1:T33"/>
  <sheetViews>
    <sheetView tabSelected="1" workbookViewId="0">
      <selection activeCell="M21" sqref="M21"/>
    </sheetView>
  </sheetViews>
  <sheetFormatPr defaultRowHeight="18.75" x14ac:dyDescent="0.4"/>
  <cols>
    <col min="7" max="7" width="9.5" bestFit="1" customWidth="1"/>
    <col min="8" max="8" width="13.625" bestFit="1" customWidth="1"/>
    <col min="9" max="10" width="9.5" bestFit="1" customWidth="1"/>
    <col min="13" max="13" width="22.625" bestFit="1" customWidth="1"/>
    <col min="14" max="14" width="20.5" bestFit="1" customWidth="1"/>
    <col min="17" max="17" width="12" customWidth="1"/>
    <col min="18" max="18" width="11.625" bestFit="1" customWidth="1"/>
    <col min="19" max="19" width="14.75" bestFit="1" customWidth="1"/>
    <col min="20" max="20" width="13.75" customWidth="1"/>
  </cols>
  <sheetData>
    <row r="1" spans="3:20" s="2" customFormat="1" ht="21" thickBot="1" x14ac:dyDescent="0.45">
      <c r="D1" s="3" t="s">
        <v>0</v>
      </c>
      <c r="E1" s="3" t="s">
        <v>13</v>
      </c>
      <c r="F1" s="3" t="s">
        <v>14</v>
      </c>
      <c r="G1" s="3" t="s">
        <v>15</v>
      </c>
      <c r="H1" s="3" t="s">
        <v>16</v>
      </c>
      <c r="I1" s="4" t="s">
        <v>17</v>
      </c>
      <c r="J1" s="4" t="s">
        <v>1</v>
      </c>
      <c r="K1" s="4" t="s">
        <v>2</v>
      </c>
      <c r="L1" s="4" t="s">
        <v>18</v>
      </c>
      <c r="M1" s="4" t="s">
        <v>19</v>
      </c>
      <c r="N1" s="4" t="s">
        <v>20</v>
      </c>
      <c r="P1" s="5" t="s">
        <v>3</v>
      </c>
      <c r="Q1" s="6">
        <v>1.2566370621199999E-6</v>
      </c>
      <c r="R1" s="7" t="s">
        <v>4</v>
      </c>
      <c r="S1" s="7" t="s">
        <v>5</v>
      </c>
      <c r="T1" s="8" t="s">
        <v>6</v>
      </c>
    </row>
    <row r="2" spans="3:20" ht="20.25" x14ac:dyDescent="0.4">
      <c r="C2" s="1"/>
      <c r="D2" s="9">
        <v>2</v>
      </c>
      <c r="E2" s="21">
        <f>$Q$1/PI()*LN(D2)</f>
        <v>2.772588723749111E-7</v>
      </c>
      <c r="F2" s="21">
        <f>$Q$1/PI()*LN(D2+1/4)</f>
        <v>3.243720866631118E-7</v>
      </c>
      <c r="G2" s="21">
        <f>$Q$1/PI()*LN(D2-1)</f>
        <v>0</v>
      </c>
      <c r="H2" s="21">
        <f>$Q$1/PI()*LN(1.6208*D2+0.3083)</f>
        <v>5.0676777390646634E-7</v>
      </c>
      <c r="I2" s="21">
        <f>$Q$1*1/PI()*LN(D2/2+SQRT((D2/2)^2-1))</f>
        <v>0</v>
      </c>
      <c r="J2" s="21">
        <f>LN(D2/2+SQRT((D2/2)^2-1))</f>
        <v>0</v>
      </c>
      <c r="K2" s="10">
        <f>0.6*EXP(-0.5*(D2/2-1))</f>
        <v>0.6</v>
      </c>
      <c r="L2" s="21">
        <f t="shared" ref="L2:L33" si="0">(J2+K2)/PI()*$Q$1</f>
        <v>2.4000000013065015E-7</v>
      </c>
      <c r="M2" s="21"/>
      <c r="N2" s="21"/>
      <c r="P2" s="11" t="s">
        <v>7</v>
      </c>
      <c r="Q2" s="12">
        <v>8.8541878128000006E-12</v>
      </c>
      <c r="R2">
        <f>SQRT(Q1/Q2)</f>
        <v>376.73031366686166</v>
      </c>
      <c r="S2">
        <f>R2/PI()</f>
        <v>119.9169832652825</v>
      </c>
      <c r="T2" s="13">
        <f>SQRT(Q1*Q6/(Q2*R6))/PI()</f>
        <v>119.88188520192099</v>
      </c>
    </row>
    <row r="3" spans="3:20" x14ac:dyDescent="0.4">
      <c r="C3" s="1"/>
      <c r="D3" s="9">
        <v>2.08</v>
      </c>
      <c r="E3" s="21">
        <f t="shared" ref="E3:E33" si="1">$Q$1/PI()*LN(D3)</f>
        <v>2.9294715764476396E-7</v>
      </c>
      <c r="F3" s="21">
        <f t="shared" ref="F3:F33" si="2">$Q$1/PI()*LN(D3+1/4)</f>
        <v>3.3834730721523174E-7</v>
      </c>
      <c r="G3" s="21">
        <f t="shared" ref="G3:G33" si="3">$Q$1/PI()*LN(D3-1)</f>
        <v>3.078441647120965E-8</v>
      </c>
      <c r="H3" s="21">
        <f t="shared" ref="H3:H33" si="4">$Q$1/PI()*LN(1.6208*D3+0.3083)</f>
        <v>5.211177070440304E-7</v>
      </c>
      <c r="I3" s="21">
        <f t="shared" ref="I3" si="5">$Q$1*1/PI()*LN(D3/2+SQRT((D3/2)^2-1))</f>
        <v>1.1276331568304441E-7</v>
      </c>
      <c r="J3" s="21">
        <f>LN(D3/2+SQRT((D3/2)^2-1))</f>
        <v>0.281908289054147</v>
      </c>
      <c r="K3" s="10">
        <f t="shared" ref="K3:K33" si="6">0.6*EXP(-0.5*(D3/2-1))</f>
        <v>0.58811920398405315</v>
      </c>
      <c r="L3" s="21">
        <f t="shared" ref="L3" si="7">(J3+K3)/PI()*$Q$1</f>
        <v>3.4801099740472883E-7</v>
      </c>
      <c r="M3" s="21">
        <v>0.32300000000000001</v>
      </c>
      <c r="N3" s="21">
        <f>M3*10^-6</f>
        <v>3.2300000000000002E-7</v>
      </c>
      <c r="P3" s="22"/>
      <c r="Q3" s="23"/>
    </row>
    <row r="4" spans="3:20" x14ac:dyDescent="0.4">
      <c r="C4" s="1"/>
      <c r="D4" s="9">
        <v>2.0833333333333299</v>
      </c>
      <c r="E4" s="21">
        <f t="shared" si="1"/>
        <v>2.935876701919015E-7</v>
      </c>
      <c r="F4" s="21">
        <f t="shared" si="2"/>
        <v>3.389191443393802E-7</v>
      </c>
      <c r="G4" s="21">
        <f t="shared" si="3"/>
        <v>3.201708308684264E-8</v>
      </c>
      <c r="H4" s="21">
        <f t="shared" si="4"/>
        <v>5.2170459225188277E-7</v>
      </c>
      <c r="I4" s="21">
        <f t="shared" ref="I2:I33" si="8">$Q$1*1/PI()*LN(D4/2+SQRT((D4/2)^2-1))</f>
        <v>1.1507282904335286E-7</v>
      </c>
      <c r="J4" s="21">
        <f t="shared" ref="J4:J33" si="9">LN(D4/2+SQRT((D4/2)^2-1))</f>
        <v>0.28768207245177502</v>
      </c>
      <c r="K4" s="10">
        <f t="shared" si="6"/>
        <v>0.58762930879874453</v>
      </c>
      <c r="L4" s="21">
        <f t="shared" si="0"/>
        <v>3.501245526908071E-7</v>
      </c>
      <c r="M4" s="21">
        <v>0.35799999999999998</v>
      </c>
      <c r="N4" s="21">
        <f>M4*10^-6</f>
        <v>3.5799999999999995E-7</v>
      </c>
    </row>
    <row r="5" spans="3:20" x14ac:dyDescent="0.4">
      <c r="C5" s="1"/>
      <c r="D5" s="9">
        <v>2.2000000000000002</v>
      </c>
      <c r="E5" s="21">
        <f t="shared" si="1"/>
        <v>3.1538294431739494E-7</v>
      </c>
      <c r="F5" s="21">
        <f t="shared" si="2"/>
        <v>3.584352100177777E-7</v>
      </c>
      <c r="G5" s="21">
        <f t="shared" si="3"/>
        <v>7.2928622757282484E-8</v>
      </c>
      <c r="H5" s="21">
        <f t="shared" si="4"/>
        <v>5.41721221387982E-7</v>
      </c>
      <c r="I5" s="21">
        <f t="shared" si="8"/>
        <v>1.7742730185063323E-7</v>
      </c>
      <c r="J5" s="21">
        <f t="shared" si="9"/>
        <v>0.44356825438511532</v>
      </c>
      <c r="K5" s="10">
        <f t="shared" si="6"/>
        <v>0.57073765470042837</v>
      </c>
      <c r="L5" s="21">
        <f t="shared" si="0"/>
        <v>4.0572236385508289E-7</v>
      </c>
      <c r="M5" s="21"/>
      <c r="N5" s="21"/>
      <c r="P5" s="14" t="s">
        <v>8</v>
      </c>
      <c r="Q5" s="14" t="s">
        <v>9</v>
      </c>
      <c r="R5" s="14" t="s">
        <v>10</v>
      </c>
      <c r="S5" s="15" t="s">
        <v>11</v>
      </c>
    </row>
    <row r="6" spans="3:20" x14ac:dyDescent="0.4">
      <c r="C6" s="1"/>
      <c r="D6" s="9">
        <v>2.2999999999999998</v>
      </c>
      <c r="E6" s="21">
        <f t="shared" si="1"/>
        <v>3.3316364935540777E-7</v>
      </c>
      <c r="F6" s="21">
        <f t="shared" si="2"/>
        <v>3.7443734387196849E-7</v>
      </c>
      <c r="G6" s="21">
        <f t="shared" si="3"/>
        <v>1.0494570584412626E-7</v>
      </c>
      <c r="H6" s="21">
        <f t="shared" si="4"/>
        <v>5.5811551618361129E-7</v>
      </c>
      <c r="I6" s="21">
        <f t="shared" si="8"/>
        <v>2.1643891187363374E-7</v>
      </c>
      <c r="J6" s="21">
        <f t="shared" si="9"/>
        <v>0.54109727938952412</v>
      </c>
      <c r="K6" s="10">
        <f t="shared" si="6"/>
        <v>0.55664609179713176</v>
      </c>
      <c r="L6" s="21">
        <f t="shared" si="0"/>
        <v>4.3909734871369633E-7</v>
      </c>
      <c r="M6" s="21"/>
      <c r="N6" s="21"/>
      <c r="P6" s="10" t="s">
        <v>12</v>
      </c>
      <c r="Q6" s="10">
        <v>1.00000037</v>
      </c>
      <c r="R6" s="10">
        <v>1.000586</v>
      </c>
      <c r="S6">
        <f>SQRT(Q6/R6)</f>
        <v>0.99970731365644949</v>
      </c>
    </row>
    <row r="7" spans="3:20" x14ac:dyDescent="0.4">
      <c r="C7" s="1"/>
      <c r="D7" s="9">
        <v>2.3687499999999999</v>
      </c>
      <c r="E7" s="21">
        <f t="shared" si="1"/>
        <v>3.4494495612721942E-7</v>
      </c>
      <c r="F7" s="21">
        <f t="shared" si="2"/>
        <v>3.8507884208495188E-7</v>
      </c>
      <c r="G7" s="21">
        <f t="shared" si="3"/>
        <v>1.2555916590142092E-7</v>
      </c>
      <c r="H7" s="21">
        <f t="shared" si="4"/>
        <v>5.6900904854062172E-7</v>
      </c>
      <c r="I7" s="21">
        <f t="shared" si="8"/>
        <v>2.3931393699086669E-7</v>
      </c>
      <c r="J7" s="21">
        <f t="shared" si="9"/>
        <v>0.59828484215147493</v>
      </c>
      <c r="K7" s="10">
        <f t="shared" si="6"/>
        <v>0.5471604875169882</v>
      </c>
      <c r="L7" s="21">
        <f t="shared" si="0"/>
        <v>4.5817813211680631E-7</v>
      </c>
      <c r="M7" s="21"/>
      <c r="N7" s="21"/>
    </row>
    <row r="8" spans="3:20" x14ac:dyDescent="0.4">
      <c r="C8" s="1"/>
      <c r="D8" s="9">
        <v>2.4</v>
      </c>
      <c r="E8" s="21">
        <f t="shared" si="1"/>
        <v>3.5018749513219353E-7</v>
      </c>
      <c r="F8" s="21">
        <f t="shared" si="2"/>
        <v>3.8982385621146293E-7</v>
      </c>
      <c r="G8" s="21">
        <f t="shared" si="3"/>
        <v>1.3458889472175209E-7</v>
      </c>
      <c r="H8" s="21">
        <f t="shared" si="4"/>
        <v>5.7386425068554764E-7</v>
      </c>
      <c r="I8" s="21">
        <f t="shared" si="8"/>
        <v>2.48945001621431E-7</v>
      </c>
      <c r="J8" s="21">
        <f t="shared" si="9"/>
        <v>0.62236250371477853</v>
      </c>
      <c r="K8" s="10">
        <f t="shared" si="6"/>
        <v>0.54290245082157573</v>
      </c>
      <c r="L8" s="21">
        <f t="shared" si="0"/>
        <v>4.661059820682785E-7</v>
      </c>
      <c r="M8" s="21"/>
      <c r="N8" s="21"/>
    </row>
    <row r="9" spans="3:20" x14ac:dyDescent="0.4">
      <c r="C9" s="1"/>
      <c r="D9" s="9">
        <v>2.5184630000000001</v>
      </c>
      <c r="E9" s="21">
        <f t="shared" si="1"/>
        <v>3.6945951812558695E-7</v>
      </c>
      <c r="F9" s="21">
        <f t="shared" si="2"/>
        <v>4.0731691724320816E-7</v>
      </c>
      <c r="G9" s="21">
        <f t="shared" si="3"/>
        <v>1.6707945571335412E-7</v>
      </c>
      <c r="H9" s="21">
        <f t="shared" si="4"/>
        <v>5.9175217631805541E-7</v>
      </c>
      <c r="I9" s="21">
        <f t="shared" si="8"/>
        <v>2.8213272932783754E-7</v>
      </c>
      <c r="J9" s="21">
        <f t="shared" si="9"/>
        <v>0.70533182293562835</v>
      </c>
      <c r="K9" s="10">
        <f t="shared" si="6"/>
        <v>0.52705974235364439</v>
      </c>
      <c r="L9" s="21">
        <f t="shared" si="0"/>
        <v>4.9295662638406272E-7</v>
      </c>
      <c r="M9" s="21"/>
      <c r="N9" s="21"/>
    </row>
    <row r="10" spans="3:20" x14ac:dyDescent="0.4">
      <c r="C10" s="1"/>
      <c r="D10" s="9">
        <v>2.5416666666666599</v>
      </c>
      <c r="E10" s="21">
        <f t="shared" si="1"/>
        <v>3.73128013733267E-7</v>
      </c>
      <c r="F10" s="21">
        <f t="shared" si="2"/>
        <v>4.1065551584075806E-7</v>
      </c>
      <c r="G10" s="21">
        <f t="shared" si="3"/>
        <v>1.7314563301276606E-7</v>
      </c>
      <c r="H10" s="21">
        <f t="shared" si="4"/>
        <v>5.9516415027308555E-7</v>
      </c>
      <c r="I10" s="21">
        <f t="shared" si="8"/>
        <v>2.8812274972526056E-7</v>
      </c>
      <c r="J10" s="21">
        <f t="shared" si="9"/>
        <v>0.72030687392103376</v>
      </c>
      <c r="K10" s="10">
        <f t="shared" si="6"/>
        <v>0.52401116353461696</v>
      </c>
      <c r="L10" s="21">
        <f t="shared" si="0"/>
        <v>4.9772721525321092E-7</v>
      </c>
      <c r="M10" s="21"/>
      <c r="N10" s="21"/>
    </row>
    <row r="11" spans="3:20" x14ac:dyDescent="0.4">
      <c r="C11" s="1"/>
      <c r="D11" s="9">
        <v>2.5666666666666602</v>
      </c>
      <c r="E11" s="21">
        <f t="shared" si="1"/>
        <v>3.7704321628186357E-7</v>
      </c>
      <c r="F11" s="21">
        <f t="shared" si="2"/>
        <v>4.1422166130588038E-7</v>
      </c>
      <c r="G11" s="21">
        <f t="shared" si="3"/>
        <v>1.7958008811691868E-7</v>
      </c>
      <c r="H11" s="21">
        <f t="shared" si="4"/>
        <v>5.9880798390661911E-7</v>
      </c>
      <c r="I11" s="21">
        <f t="shared" si="8"/>
        <v>2.9441789296241682E-7</v>
      </c>
      <c r="J11" s="21">
        <f t="shared" si="9"/>
        <v>0.73604473200535714</v>
      </c>
      <c r="K11" s="10">
        <f t="shared" si="6"/>
        <v>0.52074630706676861</v>
      </c>
      <c r="L11" s="21">
        <f t="shared" si="0"/>
        <v>5.027164159025169E-7</v>
      </c>
      <c r="M11" s="21"/>
      <c r="N11" s="21"/>
    </row>
    <row r="12" spans="3:20" x14ac:dyDescent="0.4">
      <c r="C12" s="1"/>
      <c r="D12" s="9">
        <v>2.6</v>
      </c>
      <c r="E12" s="21">
        <f t="shared" si="1"/>
        <v>3.8220457821903743E-7</v>
      </c>
      <c r="F12" s="21">
        <f t="shared" si="2"/>
        <v>4.1892759794027769E-7</v>
      </c>
      <c r="G12" s="21">
        <f t="shared" si="3"/>
        <v>1.8800145180063768E-7</v>
      </c>
      <c r="H12" s="21">
        <f t="shared" si="4"/>
        <v>6.036153619040324E-7</v>
      </c>
      <c r="I12" s="21">
        <f t="shared" si="8"/>
        <v>3.0257316450749733E-7</v>
      </c>
      <c r="J12" s="21">
        <f t="shared" si="9"/>
        <v>0.75643291085695963</v>
      </c>
      <c r="K12" s="10">
        <f t="shared" si="6"/>
        <v>0.51642478585503471</v>
      </c>
      <c r="L12" s="21">
        <f t="shared" si="0"/>
        <v>5.0914307896196294E-7</v>
      </c>
      <c r="M12" s="21"/>
      <c r="N12" s="21"/>
    </row>
    <row r="13" spans="3:20" x14ac:dyDescent="0.4">
      <c r="C13" s="1"/>
      <c r="D13" s="9">
        <f>1.6/0.6</f>
        <v>2.666666666666667</v>
      </c>
      <c r="E13" s="21">
        <f t="shared" si="1"/>
        <v>3.9233170141826635E-7</v>
      </c>
      <c r="F13" s="21">
        <f t="shared" si="2"/>
        <v>4.281765649136543E-7</v>
      </c>
      <c r="G13" s="21">
        <f t="shared" si="3"/>
        <v>2.0433024961762877E-7</v>
      </c>
      <c r="H13" s="21">
        <f t="shared" si="4"/>
        <v>6.1306018282622948E-7</v>
      </c>
      <c r="I13" s="21">
        <f t="shared" ref="I13" si="10">$Q$1*1/PI()*LN(D13/2+SQRT((D13/2)^2-1))</f>
        <v>3.1814618466275341E-7</v>
      </c>
      <c r="J13" s="21">
        <f t="shared" ref="J13" si="11">LN(D13/2+SQRT((D13/2)^2-1))</f>
        <v>0.79536546122390583</v>
      </c>
      <c r="K13" s="10">
        <f t="shared" si="6"/>
        <v>0.50788903493436843</v>
      </c>
      <c r="L13" s="21">
        <f t="shared" ref="L13" si="12">(J13+K13)/PI()*$Q$1</f>
        <v>5.2130179874709381E-7</v>
      </c>
      <c r="M13" s="21">
        <v>0.5</v>
      </c>
      <c r="N13" s="21">
        <f>M13/10^6</f>
        <v>4.9999999999999998E-7</v>
      </c>
    </row>
    <row r="14" spans="3:20" x14ac:dyDescent="0.4">
      <c r="C14" s="1"/>
      <c r="D14" s="9">
        <v>2.7</v>
      </c>
      <c r="E14" s="21">
        <f t="shared" si="1"/>
        <v>3.9730070942039423E-7</v>
      </c>
      <c r="F14" s="21">
        <f t="shared" si="2"/>
        <v>4.3272206837625475E-7</v>
      </c>
      <c r="G14" s="21">
        <f t="shared" si="3"/>
        <v>2.1225130054041265E-7</v>
      </c>
      <c r="H14" s="21">
        <f t="shared" si="4"/>
        <v>6.1770025936605547E-7</v>
      </c>
      <c r="I14" s="21">
        <f t="shared" si="8"/>
        <v>3.2560004120171253E-7</v>
      </c>
      <c r="J14" s="21">
        <f t="shared" si="9"/>
        <v>0.8140001025611594</v>
      </c>
      <c r="K14" s="10">
        <f t="shared" si="6"/>
        <v>0.50367421246152444</v>
      </c>
      <c r="L14" s="21">
        <f t="shared" si="0"/>
        <v>5.2706972629599744E-7</v>
      </c>
      <c r="M14" s="21"/>
      <c r="N14" s="21"/>
    </row>
    <row r="15" spans="3:20" x14ac:dyDescent="0.4">
      <c r="C15" s="1"/>
      <c r="D15" s="9">
        <v>2.7371080000000001</v>
      </c>
      <c r="E15" s="21">
        <f t="shared" si="1"/>
        <v>4.0276075563605782E-7</v>
      </c>
      <c r="F15" s="21">
        <f t="shared" si="2"/>
        <v>4.3772227834199658E-7</v>
      </c>
      <c r="G15" s="21">
        <f t="shared" si="3"/>
        <v>2.2088866471701176E-7</v>
      </c>
      <c r="H15" s="21">
        <f t="shared" si="4"/>
        <v>6.2280324375841255E-7</v>
      </c>
      <c r="I15" s="21">
        <f t="shared" si="8"/>
        <v>3.3366187959162506E-7</v>
      </c>
      <c r="J15" s="21">
        <f t="shared" si="9"/>
        <v>0.83415469852496904</v>
      </c>
      <c r="K15" s="10">
        <f t="shared" si="6"/>
        <v>0.49902323371371965</v>
      </c>
      <c r="L15" s="21">
        <f t="shared" si="0"/>
        <v>5.3327117318577537E-7</v>
      </c>
      <c r="M15" s="21"/>
      <c r="N15" s="21"/>
    </row>
    <row r="16" spans="3:20" x14ac:dyDescent="0.4">
      <c r="C16" s="1"/>
      <c r="D16" s="9">
        <v>2.8333333333333299</v>
      </c>
      <c r="E16" s="21">
        <f t="shared" si="1"/>
        <v>4.1658155015804084E-7</v>
      </c>
      <c r="F16" s="21">
        <f t="shared" si="2"/>
        <v>4.504045053876785E-7</v>
      </c>
      <c r="G16" s="21">
        <f t="shared" si="3"/>
        <v>2.4245432156011171E-7</v>
      </c>
      <c r="H16" s="21">
        <f t="shared" si="4"/>
        <v>6.3574033822150961E-7</v>
      </c>
      <c r="I16" s="21">
        <f t="shared" si="8"/>
        <v>3.5352897955210689E-7</v>
      </c>
      <c r="J16" s="21">
        <f t="shared" si="9"/>
        <v>0.88382244839913571</v>
      </c>
      <c r="K16" s="10">
        <f t="shared" si="6"/>
        <v>0.48716180769038142</v>
      </c>
      <c r="L16" s="21">
        <f t="shared" si="0"/>
        <v>5.4839370273433906E-7</v>
      </c>
      <c r="M16" s="21"/>
      <c r="N16" s="21"/>
    </row>
    <row r="17" spans="3:19" x14ac:dyDescent="0.4">
      <c r="C17" s="1"/>
      <c r="D17" s="9">
        <v>2.9</v>
      </c>
      <c r="E17" s="21">
        <f t="shared" si="1"/>
        <v>4.2588429502881237E-7</v>
      </c>
      <c r="F17" s="21">
        <f t="shared" si="2"/>
        <v>4.5896098138486391E-7</v>
      </c>
      <c r="G17" s="21">
        <f t="shared" si="3"/>
        <v>2.5674155460872174E-7</v>
      </c>
      <c r="H17" s="21">
        <f t="shared" si="4"/>
        <v>6.4446417157159285E-7</v>
      </c>
      <c r="I17" s="21">
        <f t="shared" si="8"/>
        <v>3.6651629294918462E-7</v>
      </c>
      <c r="J17" s="21">
        <f t="shared" si="9"/>
        <v>0.91629073187415511</v>
      </c>
      <c r="K17" s="10">
        <f t="shared" si="6"/>
        <v>0.47910973125562623</v>
      </c>
      <c r="L17" s="21">
        <f t="shared" si="0"/>
        <v>5.581601855557614E-7</v>
      </c>
      <c r="M17" s="21"/>
      <c r="N17" s="21"/>
    </row>
    <row r="18" spans="3:19" x14ac:dyDescent="0.4">
      <c r="C18" s="1"/>
      <c r="D18" s="9">
        <v>3</v>
      </c>
      <c r="E18" s="21">
        <f t="shared" si="1"/>
        <v>4.3944491570646705E-7</v>
      </c>
      <c r="F18" s="21">
        <f t="shared" si="2"/>
        <v>4.7146199879331095E-7</v>
      </c>
      <c r="G18" s="21">
        <f t="shared" si="3"/>
        <v>2.772588723749111E-7</v>
      </c>
      <c r="H18" s="21">
        <f t="shared" si="4"/>
        <v>6.5720323070713815E-7</v>
      </c>
      <c r="I18" s="21">
        <f t="shared" si="8"/>
        <v>3.8496946025725083E-7</v>
      </c>
      <c r="J18" s="21">
        <f t="shared" si="9"/>
        <v>0.96242365011920694</v>
      </c>
      <c r="K18" s="10">
        <f t="shared" si="6"/>
        <v>0.46728046984284288</v>
      </c>
      <c r="L18" s="21">
        <f t="shared" si="0"/>
        <v>5.7188164829613839E-7</v>
      </c>
      <c r="M18" s="21"/>
      <c r="N18" s="21"/>
    </row>
    <row r="19" spans="3:19" x14ac:dyDescent="0.4">
      <c r="C19" s="1"/>
      <c r="D19" s="9">
        <v>3.1</v>
      </c>
      <c r="E19" s="21">
        <f t="shared" si="1"/>
        <v>4.5256084484280336E-7</v>
      </c>
      <c r="F19" s="21">
        <f t="shared" si="2"/>
        <v>4.8358413859804155E-7</v>
      </c>
      <c r="G19" s="21">
        <f t="shared" si="3"/>
        <v>2.9677493805330801E-7</v>
      </c>
      <c r="H19" s="21">
        <f t="shared" si="4"/>
        <v>6.6954907164019346E-7</v>
      </c>
      <c r="I19" s="21">
        <f t="shared" si="8"/>
        <v>4.0234607823327532E-7</v>
      </c>
      <c r="J19" s="21">
        <f t="shared" si="9"/>
        <v>1.0058651950356197</v>
      </c>
      <c r="K19" s="10">
        <f t="shared" si="6"/>
        <v>0.45574327393498104</v>
      </c>
      <c r="L19" s="21">
        <f t="shared" si="0"/>
        <v>5.8464338790650591E-7</v>
      </c>
      <c r="M19" s="21"/>
      <c r="N19" s="21"/>
    </row>
    <row r="20" spans="3:19" x14ac:dyDescent="0.4">
      <c r="C20" s="1"/>
      <c r="D20" s="9">
        <v>3.1764705879999999</v>
      </c>
      <c r="E20" s="21">
        <f t="shared" si="1"/>
        <v>4.6230828122526309E-7</v>
      </c>
      <c r="F20" s="21">
        <f t="shared" si="2"/>
        <v>4.9261229959653597E-7</v>
      </c>
      <c r="G20" s="21">
        <f t="shared" si="3"/>
        <v>3.1108182756130545E-7</v>
      </c>
      <c r="H20" s="21">
        <f t="shared" si="4"/>
        <v>6.7873940971941852E-7</v>
      </c>
      <c r="I20" s="21">
        <f t="shared" si="8"/>
        <v>4.1499649234179302E-7</v>
      </c>
      <c r="J20" s="21">
        <f t="shared" si="9"/>
        <v>1.0374912302896975</v>
      </c>
      <c r="K20" s="10">
        <f t="shared" si="6"/>
        <v>0.44711329023438912</v>
      </c>
      <c r="L20" s="21">
        <f t="shared" si="0"/>
        <v>5.9384180853290768E-7</v>
      </c>
      <c r="M20" s="21">
        <v>0.6</v>
      </c>
      <c r="N20" s="21">
        <f>M20*10^-6</f>
        <v>5.9999999999999997E-7</v>
      </c>
    </row>
    <row r="21" spans="3:19" x14ac:dyDescent="0.4">
      <c r="C21" s="1"/>
      <c r="D21" s="9">
        <v>3.2</v>
      </c>
      <c r="E21" s="21">
        <f t="shared" si="1"/>
        <v>4.6526032417554878E-7</v>
      </c>
      <c r="F21" s="21">
        <f t="shared" si="2"/>
        <v>4.9534969268696372E-7</v>
      </c>
      <c r="G21" s="21">
        <f t="shared" si="3"/>
        <v>3.1538294431739494E-7</v>
      </c>
      <c r="H21" s="21">
        <f t="shared" si="4"/>
        <v>6.8152524430061225E-7</v>
      </c>
      <c r="I21" s="21">
        <f t="shared" si="8"/>
        <v>4.1878716622925296E-7</v>
      </c>
      <c r="J21" s="21">
        <f t="shared" si="9"/>
        <v>1.0469679150031885</v>
      </c>
      <c r="K21" s="10">
        <f t="shared" si="6"/>
        <v>0.4444909324090307</v>
      </c>
      <c r="L21" s="21">
        <f t="shared" si="0"/>
        <v>5.9658353928965333E-7</v>
      </c>
      <c r="M21" s="21"/>
      <c r="N21" s="21"/>
    </row>
    <row r="22" spans="3:19" x14ac:dyDescent="0.4">
      <c r="C22" s="1"/>
      <c r="D22" s="9">
        <v>3.3</v>
      </c>
      <c r="E22" s="21">
        <f t="shared" si="1"/>
        <v>4.7756898764895073E-7</v>
      </c>
      <c r="F22" s="21">
        <f t="shared" si="2"/>
        <v>5.0677904167080791E-7</v>
      </c>
      <c r="G22" s="21">
        <f t="shared" si="3"/>
        <v>3.3316364935540777E-7</v>
      </c>
      <c r="H22" s="21">
        <f t="shared" si="4"/>
        <v>6.9315324436786715E-7</v>
      </c>
      <c r="I22" s="21">
        <f t="shared" si="8"/>
        <v>4.344053655879189E-7</v>
      </c>
      <c r="J22" s="21">
        <f t="shared" si="9"/>
        <v>1.0860134133785979</v>
      </c>
      <c r="K22" s="10">
        <f t="shared" si="6"/>
        <v>0.43351641218524334</v>
      </c>
      <c r="L22" s="21">
        <f t="shared" si="0"/>
        <v>6.0781193055641457E-7</v>
      </c>
      <c r="M22" s="21"/>
      <c r="N22" s="21"/>
    </row>
    <row r="23" spans="3:19" x14ac:dyDescent="0.4">
      <c r="C23" s="1"/>
      <c r="D23" s="9">
        <v>3.4</v>
      </c>
      <c r="E23" s="21">
        <f t="shared" si="1"/>
        <v>4.8951017291532369E-7</v>
      </c>
      <c r="F23" s="21">
        <f t="shared" si="2"/>
        <v>5.1789086731968724E-7</v>
      </c>
      <c r="G23" s="21">
        <f t="shared" si="3"/>
        <v>3.5018749513219353E-7</v>
      </c>
      <c r="H23" s="21">
        <f t="shared" si="4"/>
        <v>7.044527454576053E-7</v>
      </c>
      <c r="I23" s="21">
        <f t="shared" si="8"/>
        <v>4.4929239327950226E-7</v>
      </c>
      <c r="J23" s="21">
        <f t="shared" si="9"/>
        <v>1.1232309825872959</v>
      </c>
      <c r="K23" s="10">
        <f t="shared" si="6"/>
        <v>0.42281285383122807</v>
      </c>
      <c r="L23" s="21">
        <f t="shared" si="0"/>
        <v>6.1841753490406108E-7</v>
      </c>
      <c r="M23" s="21"/>
      <c r="N23" s="21"/>
    </row>
    <row r="24" spans="3:19" x14ac:dyDescent="0.4">
      <c r="C24" s="1"/>
      <c r="D24" s="9">
        <v>3.5</v>
      </c>
      <c r="E24" s="21">
        <f t="shared" si="1"/>
        <v>5.0110518767093673E-7</v>
      </c>
      <c r="F24" s="21">
        <f t="shared" si="2"/>
        <v>5.2870233628074051E-7</v>
      </c>
      <c r="G24" s="21">
        <f t="shared" si="3"/>
        <v>3.6651629294918462E-7</v>
      </c>
      <c r="H24" s="21">
        <f t="shared" si="4"/>
        <v>7.1544179940337072E-7</v>
      </c>
      <c r="I24" s="21">
        <f t="shared" si="8"/>
        <v>4.6352414442431005E-7</v>
      </c>
      <c r="J24" s="21">
        <f t="shared" si="9"/>
        <v>1.1588103604299469</v>
      </c>
      <c r="K24" s="10">
        <f t="shared" si="6"/>
        <v>0.41237356727458335</v>
      </c>
      <c r="L24" s="21">
        <f t="shared" si="0"/>
        <v>6.2847357142393792E-7</v>
      </c>
      <c r="M24" s="21">
        <v>0.57799999999999996</v>
      </c>
      <c r="N24" s="21">
        <f>M24*10^-6</f>
        <v>5.7799999999999991E-7</v>
      </c>
    </row>
    <row r="25" spans="3:19" x14ac:dyDescent="0.4">
      <c r="C25" s="1"/>
      <c r="D25" s="9">
        <v>3.9375</v>
      </c>
      <c r="E25" s="21">
        <f t="shared" si="1"/>
        <v>5.4821840195913738E-7</v>
      </c>
      <c r="F25" s="21">
        <f t="shared" si="2"/>
        <v>5.7284155917231491E-7</v>
      </c>
      <c r="G25" s="21">
        <f t="shared" si="3"/>
        <v>4.3102355202274969E-7</v>
      </c>
      <c r="H25" s="21">
        <f t="shared" si="4"/>
        <v>7.6025750803766477E-7</v>
      </c>
      <c r="I25" s="21">
        <f t="shared" si="8"/>
        <v>5.1948990732374646E-7</v>
      </c>
      <c r="J25" s="21">
        <f t="shared" si="9"/>
        <v>1.2987247676023719</v>
      </c>
      <c r="K25" s="10">
        <f t="shared" si="6"/>
        <v>0.36964927667440695</v>
      </c>
      <c r="L25" s="21">
        <f t="shared" si="0"/>
        <v>6.6734961807400045E-7</v>
      </c>
      <c r="M25" s="21"/>
      <c r="N25" s="21"/>
    </row>
    <row r="26" spans="3:19" x14ac:dyDescent="0.4">
      <c r="C26" s="1"/>
      <c r="D26" s="9">
        <v>4</v>
      </c>
      <c r="E26" s="21">
        <f t="shared" si="1"/>
        <v>5.5451774474982219E-7</v>
      </c>
      <c r="F26" s="21">
        <f t="shared" si="2"/>
        <v>5.7876759348959716E-7</v>
      </c>
      <c r="G26" s="21">
        <f t="shared" si="3"/>
        <v>4.3944491570646705E-7</v>
      </c>
      <c r="H26" s="21">
        <f t="shared" si="4"/>
        <v>7.6626873252930141E-7</v>
      </c>
      <c r="I26" s="21">
        <f t="shared" si="8"/>
        <v>5.2678315905669454E-7</v>
      </c>
      <c r="J26" s="21">
        <f t="shared" si="9"/>
        <v>1.3169578969248166</v>
      </c>
      <c r="K26" s="10">
        <f t="shared" si="6"/>
        <v>0.36391839582758007</v>
      </c>
      <c r="L26" s="21">
        <f t="shared" si="0"/>
        <v>6.7235051746696998E-7</v>
      </c>
      <c r="M26" s="21"/>
      <c r="N26" s="21"/>
      <c r="O26" s="16"/>
    </row>
    <row r="27" spans="3:19" x14ac:dyDescent="0.4">
      <c r="C27" s="1"/>
      <c r="D27" s="9">
        <v>4.5</v>
      </c>
      <c r="E27" s="21">
        <f t="shared" si="1"/>
        <v>6.0163095903802294E-7</v>
      </c>
      <c r="F27" s="21">
        <f t="shared" si="2"/>
        <v>6.2325784755790641E-7</v>
      </c>
      <c r="G27" s="21">
        <f t="shared" si="3"/>
        <v>5.0110518767093673E-7</v>
      </c>
      <c r="H27" s="21">
        <f t="shared" si="4"/>
        <v>8.1135928686068128E-7</v>
      </c>
      <c r="I27" s="21">
        <f t="shared" si="8"/>
        <v>5.8022980584489502E-7</v>
      </c>
      <c r="J27" s="21">
        <f t="shared" si="9"/>
        <v>1.4505745138225801</v>
      </c>
      <c r="K27" s="10">
        <f t="shared" si="6"/>
        <v>0.32115685711139413</v>
      </c>
      <c r="L27" s="21">
        <f t="shared" si="0"/>
        <v>7.0869254875938468E-7</v>
      </c>
      <c r="M27" s="21">
        <v>0.707619</v>
      </c>
      <c r="N27" s="21">
        <f>7.07619*10^-7</f>
        <v>7.07619E-7</v>
      </c>
      <c r="O27" s="16"/>
    </row>
    <row r="28" spans="3:19" x14ac:dyDescent="0.4">
      <c r="C28" s="1"/>
      <c r="D28" s="9">
        <v>5</v>
      </c>
      <c r="E28" s="21">
        <f t="shared" si="1"/>
        <v>6.4377516532409566E-7</v>
      </c>
      <c r="F28" s="21">
        <f t="shared" si="2"/>
        <v>6.6329123100249263E-7</v>
      </c>
      <c r="G28" s="21">
        <f t="shared" si="3"/>
        <v>5.5451774474982219E-7</v>
      </c>
      <c r="H28" s="21">
        <f t="shared" si="4"/>
        <v>8.5187796868078957E-7</v>
      </c>
      <c r="I28" s="21">
        <f t="shared" si="8"/>
        <v>6.2671969513013533E-7</v>
      </c>
      <c r="J28" s="21">
        <f t="shared" si="9"/>
        <v>1.5667992369724109</v>
      </c>
      <c r="K28" s="10">
        <f t="shared" si="6"/>
        <v>0.28341993164460882</v>
      </c>
      <c r="L28" s="21">
        <f t="shared" si="0"/>
        <v>7.4008766784969365E-7</v>
      </c>
      <c r="M28" s="21"/>
      <c r="N28" s="21"/>
      <c r="O28" s="17"/>
    </row>
    <row r="29" spans="3:19" x14ac:dyDescent="0.4">
      <c r="C29" s="1"/>
      <c r="D29" s="9">
        <v>6</v>
      </c>
      <c r="E29" s="21">
        <f t="shared" si="1"/>
        <v>7.1670378808137809E-7</v>
      </c>
      <c r="F29" s="21">
        <f t="shared" si="2"/>
        <v>7.3303258589836923E-7</v>
      </c>
      <c r="G29" s="21">
        <f t="shared" si="3"/>
        <v>6.4377516532409566E-7</v>
      </c>
      <c r="H29" s="21">
        <f t="shared" si="4"/>
        <v>9.2235585130304657E-7</v>
      </c>
      <c r="I29" s="21">
        <f t="shared" si="8"/>
        <v>7.050988699994731E-7</v>
      </c>
      <c r="J29" s="21">
        <f t="shared" si="9"/>
        <v>1.7627471740390861</v>
      </c>
      <c r="K29" s="10">
        <f t="shared" si="6"/>
        <v>0.22072766470286539</v>
      </c>
      <c r="L29" s="21">
        <f t="shared" si="0"/>
        <v>7.9338993592868281E-7</v>
      </c>
      <c r="M29" s="21"/>
      <c r="N29" s="21"/>
      <c r="O29" s="18"/>
      <c r="P29" s="19"/>
      <c r="Q29" s="18"/>
      <c r="R29" s="19"/>
      <c r="S29" s="18"/>
    </row>
    <row r="30" spans="3:19" x14ac:dyDescent="0.4">
      <c r="C30" s="1"/>
      <c r="D30" s="9">
        <v>7</v>
      </c>
      <c r="E30" s="21">
        <f t="shared" si="1"/>
        <v>7.7836406004584778E-7</v>
      </c>
      <c r="F30" s="21">
        <f t="shared" si="2"/>
        <v>7.9240058797799699E-7</v>
      </c>
      <c r="G30" s="21">
        <f t="shared" si="3"/>
        <v>7.1670378808137809E-7</v>
      </c>
      <c r="H30" s="21">
        <f t="shared" si="4"/>
        <v>9.8225635571041995E-7</v>
      </c>
      <c r="I30" s="21">
        <f t="shared" si="8"/>
        <v>7.6993892051450165E-7</v>
      </c>
      <c r="J30" s="21">
        <f t="shared" si="9"/>
        <v>1.9248473002384139</v>
      </c>
      <c r="K30" s="10">
        <f t="shared" si="6"/>
        <v>0.17190287811611404</v>
      </c>
      <c r="L30" s="21">
        <f t="shared" si="0"/>
        <v>8.3870007179837901E-7</v>
      </c>
      <c r="M30" s="21"/>
      <c r="N30" s="21"/>
      <c r="O30" s="17"/>
    </row>
    <row r="31" spans="3:19" x14ac:dyDescent="0.4">
      <c r="C31" s="1"/>
      <c r="D31" s="9">
        <v>8</v>
      </c>
      <c r="E31" s="21">
        <f t="shared" si="1"/>
        <v>8.3177661712473334E-7</v>
      </c>
      <c r="F31" s="21">
        <f t="shared" si="2"/>
        <v>8.4408528059813535E-7</v>
      </c>
      <c r="G31" s="21">
        <f t="shared" si="3"/>
        <v>7.7836406004584778E-7</v>
      </c>
      <c r="H31" s="21">
        <f t="shared" si="4"/>
        <v>1.0343439877641067E-6</v>
      </c>
      <c r="I31" s="21">
        <f t="shared" si="8"/>
        <v>8.253748280075383E-7</v>
      </c>
      <c r="J31" s="21">
        <f t="shared" si="9"/>
        <v>2.0634370688955608</v>
      </c>
      <c r="K31" s="10">
        <f t="shared" si="6"/>
        <v>0.13387809608905787</v>
      </c>
      <c r="L31" s="21">
        <f t="shared" si="0"/>
        <v>8.7892606647231337E-7</v>
      </c>
      <c r="M31" s="21"/>
      <c r="N31" s="21"/>
      <c r="O31" s="18"/>
      <c r="P31" s="19"/>
      <c r="Q31" s="20"/>
    </row>
    <row r="32" spans="3:19" x14ac:dyDescent="0.4">
      <c r="C32" s="1"/>
      <c r="D32" s="9">
        <v>9</v>
      </c>
      <c r="E32" s="21">
        <f t="shared" si="1"/>
        <v>8.7888983141293409E-7</v>
      </c>
      <c r="F32" s="21">
        <f t="shared" si="2"/>
        <v>8.8984942109414597E-7</v>
      </c>
      <c r="G32" s="21">
        <f t="shared" si="3"/>
        <v>8.3177661712473334E-7</v>
      </c>
      <c r="H32" s="21">
        <f t="shared" si="4"/>
        <v>1.0804236621534988E-6</v>
      </c>
      <c r="I32" s="21">
        <f t="shared" si="8"/>
        <v>8.7385751711775035E-7</v>
      </c>
      <c r="J32" s="21">
        <f t="shared" si="9"/>
        <v>2.1846437916051089</v>
      </c>
      <c r="K32" s="10">
        <f t="shared" si="6"/>
        <v>0.10426436607026708</v>
      </c>
      <c r="L32" s="21">
        <f t="shared" si="0"/>
        <v>9.1556326356856081E-7</v>
      </c>
      <c r="M32" s="21"/>
      <c r="N32" s="21"/>
    </row>
    <row r="33" spans="3:15" x14ac:dyDescent="0.4">
      <c r="C33" s="1"/>
      <c r="D33" s="9">
        <v>10</v>
      </c>
      <c r="E33" s="21">
        <f t="shared" si="1"/>
        <v>9.2103403769900691E-7</v>
      </c>
      <c r="F33" s="21">
        <f t="shared" si="2"/>
        <v>9.3091108274053224E-7</v>
      </c>
      <c r="G33" s="21">
        <f t="shared" si="3"/>
        <v>8.7888983141293409E-7</v>
      </c>
      <c r="H33" s="21">
        <f t="shared" si="4"/>
        <v>1.1217391094359612E-6</v>
      </c>
      <c r="I33" s="21">
        <f t="shared" si="8"/>
        <v>9.1697266832364878E-7</v>
      </c>
      <c r="J33" s="21">
        <f t="shared" si="9"/>
        <v>2.2924316695611777</v>
      </c>
      <c r="K33" s="10">
        <f t="shared" si="6"/>
        <v>8.1201169941967619E-2</v>
      </c>
      <c r="L33" s="21">
        <f t="shared" si="0"/>
        <v>9.4945313631811732E-7</v>
      </c>
      <c r="M33" s="21"/>
      <c r="N33" s="21"/>
      <c r="O33" s="16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4690-0C34-4FDD-B31F-73A977E75C6E}">
  <dimension ref="D1:K4"/>
  <sheetViews>
    <sheetView workbookViewId="0">
      <selection activeCell="F4" sqref="F4"/>
    </sheetView>
  </sheetViews>
  <sheetFormatPr defaultRowHeight="18.75" x14ac:dyDescent="0.4"/>
  <sheetData>
    <row r="1" spans="4:11" x14ac:dyDescent="0.4">
      <c r="E1">
        <v>2.76</v>
      </c>
    </row>
    <row r="3" spans="4:11" x14ac:dyDescent="0.4">
      <c r="D3" t="s">
        <v>21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t="s">
        <v>27</v>
      </c>
      <c r="K3" t="s">
        <v>0</v>
      </c>
    </row>
    <row r="4" spans="4:11" x14ac:dyDescent="0.4">
      <c r="D4">
        <v>1.6060000000000001</v>
      </c>
      <c r="E4">
        <v>222.6</v>
      </c>
      <c r="F4">
        <f>D4/$E$1</f>
        <v>0.58188405797101461</v>
      </c>
      <c r="G4">
        <f>E4/$E$1</f>
        <v>80.652173913043484</v>
      </c>
      <c r="H4">
        <v>800</v>
      </c>
      <c r="I4">
        <v>1550</v>
      </c>
      <c r="J4">
        <v>3150</v>
      </c>
      <c r="K4">
        <f>J4/H4</f>
        <v>3.9375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Inductance</vt:lpstr>
      <vt:lpstr>Case00PowerCable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2023-03-07T03:58:22Z</dcterms:created>
  <dcterms:modified xsi:type="dcterms:W3CDTF">2023-03-13T08:59:09Z</dcterms:modified>
</cp:coreProperties>
</file>