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balun\"/>
    </mc:Choice>
  </mc:AlternateContent>
  <xr:revisionPtr revIDLastSave="0" documentId="13_ncr:1_{40456124-2832-4CD2-BB04-D409727EF398}" xr6:coauthVersionLast="47" xr6:coauthVersionMax="47" xr10:uidLastSave="{00000000-0000-0000-0000-000000000000}"/>
  <bookViews>
    <workbookView xWindow="3405" yWindow="870" windowWidth="22620" windowHeight="13290" activeTab="1" xr2:uid="{F3E9DED4-588C-4CCB-90D8-9EDB3130BC35}"/>
  </bookViews>
  <sheets>
    <sheet name="Analysis" sheetId="1" r:id="rId1"/>
    <sheet name="Summary" sheetId="2" r:id="rId2"/>
    <sheet name="Various Z0 formulae" sheetId="3" r:id="rId3"/>
    <sheet name="FEM Analysi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3" l="1"/>
  <c r="F47" i="3"/>
  <c r="H46" i="3"/>
  <c r="F46" i="3"/>
  <c r="H45" i="3"/>
  <c r="F45" i="3"/>
  <c r="I45" i="3" s="1"/>
  <c r="H44" i="3"/>
  <c r="F44" i="3"/>
  <c r="H43" i="3"/>
  <c r="F43" i="3"/>
  <c r="I43" i="3" s="1"/>
  <c r="H42" i="3"/>
  <c r="F42" i="3"/>
  <c r="I42" i="3" s="1"/>
  <c r="H41" i="3"/>
  <c r="F41" i="3"/>
  <c r="I41" i="3" s="1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I34" i="3" s="1"/>
  <c r="H33" i="3"/>
  <c r="F33" i="3"/>
  <c r="H32" i="3"/>
  <c r="F32" i="3"/>
  <c r="H31" i="3"/>
  <c r="F31" i="3"/>
  <c r="H30" i="3"/>
  <c r="F30" i="3"/>
  <c r="I30" i="3" s="1"/>
  <c r="H29" i="3"/>
  <c r="F29" i="3"/>
  <c r="H28" i="3"/>
  <c r="F28" i="3"/>
  <c r="I28" i="3" s="1"/>
  <c r="H27" i="3"/>
  <c r="F27" i="3"/>
  <c r="H26" i="3"/>
  <c r="F26" i="3"/>
  <c r="H25" i="3"/>
  <c r="F25" i="3"/>
  <c r="H24" i="3"/>
  <c r="F24" i="3"/>
  <c r="I24" i="3" s="1"/>
  <c r="H23" i="3"/>
  <c r="F23" i="3"/>
  <c r="H22" i="3"/>
  <c r="F22" i="3"/>
  <c r="I22" i="3" s="1"/>
  <c r="H21" i="3"/>
  <c r="F21" i="3"/>
  <c r="H20" i="3"/>
  <c r="F20" i="3"/>
  <c r="I20" i="3" s="1"/>
  <c r="H19" i="3"/>
  <c r="F19" i="3"/>
  <c r="H18" i="3"/>
  <c r="F18" i="3"/>
  <c r="I18" i="3" s="1"/>
  <c r="H17" i="3"/>
  <c r="F17" i="3"/>
  <c r="H16" i="3"/>
  <c r="F16" i="3"/>
  <c r="I16" i="3" s="1"/>
  <c r="H15" i="3"/>
  <c r="F15" i="3"/>
  <c r="H14" i="3"/>
  <c r="F14" i="3"/>
  <c r="I14" i="3" s="1"/>
  <c r="H13" i="3"/>
  <c r="F13" i="3"/>
  <c r="H12" i="3"/>
  <c r="F12" i="3"/>
  <c r="H11" i="3"/>
  <c r="F11" i="3"/>
  <c r="H10" i="3"/>
  <c r="F10" i="3"/>
  <c r="I10" i="3" s="1"/>
  <c r="H9" i="3"/>
  <c r="F9" i="3"/>
  <c r="H8" i="3"/>
  <c r="F8" i="3"/>
  <c r="I8" i="3" s="1"/>
  <c r="X7" i="3"/>
  <c r="H7" i="3"/>
  <c r="F7" i="3"/>
  <c r="H6" i="3"/>
  <c r="F6" i="3"/>
  <c r="H5" i="3"/>
  <c r="F5" i="3"/>
  <c r="Y4" i="3"/>
  <c r="N40" i="3" s="1"/>
  <c r="W4" i="3"/>
  <c r="X4" i="3" s="1"/>
  <c r="H4" i="3"/>
  <c r="F4" i="3"/>
  <c r="I4" i="3" l="1"/>
  <c r="K4" i="3" s="1"/>
  <c r="I13" i="3"/>
  <c r="K13" i="3" s="1"/>
  <c r="I21" i="3"/>
  <c r="K21" i="3" s="1"/>
  <c r="I33" i="3"/>
  <c r="J33" i="3" s="1"/>
  <c r="I37" i="3"/>
  <c r="I11" i="3"/>
  <c r="K11" i="3" s="1"/>
  <c r="I15" i="3"/>
  <c r="K15" i="3" s="1"/>
  <c r="I19" i="3"/>
  <c r="J19" i="3" s="1"/>
  <c r="I23" i="3"/>
  <c r="K23" i="3" s="1"/>
  <c r="I27" i="3"/>
  <c r="I5" i="3"/>
  <c r="J5" i="3" s="1"/>
  <c r="I44" i="3"/>
  <c r="I35" i="3"/>
  <c r="J34" i="3"/>
  <c r="I36" i="3"/>
  <c r="K36" i="3" s="1"/>
  <c r="J4" i="3"/>
  <c r="I7" i="3"/>
  <c r="K7" i="3" s="1"/>
  <c r="N20" i="3"/>
  <c r="J30" i="3"/>
  <c r="B38" i="3"/>
  <c r="J10" i="3"/>
  <c r="L27" i="3"/>
  <c r="I31" i="3"/>
  <c r="I38" i="3"/>
  <c r="J38" i="3" s="1"/>
  <c r="I6" i="3"/>
  <c r="K6" i="3" s="1"/>
  <c r="D11" i="3"/>
  <c r="I46" i="3"/>
  <c r="J46" i="3" s="1"/>
  <c r="I32" i="3"/>
  <c r="I39" i="3"/>
  <c r="K39" i="3" s="1"/>
  <c r="B26" i="3"/>
  <c r="I47" i="3"/>
  <c r="I9" i="3"/>
  <c r="K9" i="3" s="1"/>
  <c r="I12" i="3"/>
  <c r="K12" i="3" s="1"/>
  <c r="L15" i="3"/>
  <c r="D23" i="3"/>
  <c r="I26" i="3"/>
  <c r="J26" i="3" s="1"/>
  <c r="N32" i="3"/>
  <c r="I40" i="3"/>
  <c r="K40" i="3" s="1"/>
  <c r="D31" i="3"/>
  <c r="E7" i="3"/>
  <c r="D19" i="3"/>
  <c r="L23" i="3"/>
  <c r="N28" i="3"/>
  <c r="B34" i="3"/>
  <c r="N8" i="3"/>
  <c r="L11" i="3"/>
  <c r="N16" i="3"/>
  <c r="B22" i="3"/>
  <c r="I29" i="3"/>
  <c r="J29" i="3" s="1"/>
  <c r="D39" i="3"/>
  <c r="B14" i="3"/>
  <c r="L35" i="3"/>
  <c r="B10" i="3"/>
  <c r="J14" i="3"/>
  <c r="I17" i="3"/>
  <c r="D27" i="3"/>
  <c r="L31" i="3"/>
  <c r="N36" i="3"/>
  <c r="J18" i="3"/>
  <c r="B4" i="3"/>
  <c r="M7" i="3"/>
  <c r="L19" i="3"/>
  <c r="N24" i="3"/>
  <c r="B30" i="3"/>
  <c r="O47" i="3"/>
  <c r="G47" i="3"/>
  <c r="M46" i="3"/>
  <c r="E46" i="3"/>
  <c r="K45" i="3"/>
  <c r="C45" i="3"/>
  <c r="O43" i="3"/>
  <c r="G43" i="3"/>
  <c r="M42" i="3"/>
  <c r="E42" i="3"/>
  <c r="K41" i="3"/>
  <c r="C41" i="3"/>
  <c r="O39" i="3"/>
  <c r="G39" i="3"/>
  <c r="M38" i="3"/>
  <c r="E38" i="3"/>
  <c r="K37" i="3"/>
  <c r="C37" i="3"/>
  <c r="O35" i="3"/>
  <c r="G35" i="3"/>
  <c r="M34" i="3"/>
  <c r="E34" i="3"/>
  <c r="C33" i="3"/>
  <c r="O31" i="3"/>
  <c r="G31" i="3"/>
  <c r="M30" i="3"/>
  <c r="E30" i="3"/>
  <c r="C29" i="3"/>
  <c r="O27" i="3"/>
  <c r="G27" i="3"/>
  <c r="M26" i="3"/>
  <c r="E26" i="3"/>
  <c r="C25" i="3"/>
  <c r="O23" i="3"/>
  <c r="G23" i="3"/>
  <c r="M22" i="3"/>
  <c r="E22" i="3"/>
  <c r="C21" i="3"/>
  <c r="O19" i="3"/>
  <c r="G19" i="3"/>
  <c r="M18" i="3"/>
  <c r="E18" i="3"/>
  <c r="K17" i="3"/>
  <c r="C17" i="3"/>
  <c r="O15" i="3"/>
  <c r="G15" i="3"/>
  <c r="M14" i="3"/>
  <c r="E14" i="3"/>
  <c r="C13" i="3"/>
  <c r="O11" i="3"/>
  <c r="G11" i="3"/>
  <c r="M10" i="3"/>
  <c r="E10" i="3"/>
  <c r="C9" i="3"/>
  <c r="N47" i="3"/>
  <c r="L46" i="3"/>
  <c r="D46" i="3"/>
  <c r="J45" i="3"/>
  <c r="B45" i="3"/>
  <c r="N43" i="3"/>
  <c r="L42" i="3"/>
  <c r="D42" i="3"/>
  <c r="J41" i="3"/>
  <c r="B41" i="3"/>
  <c r="N39" i="3"/>
  <c r="L38" i="3"/>
  <c r="D38" i="3"/>
  <c r="J37" i="3"/>
  <c r="B37" i="3"/>
  <c r="N35" i="3"/>
  <c r="L34" i="3"/>
  <c r="D34" i="3"/>
  <c r="B33" i="3"/>
  <c r="N31" i="3"/>
  <c r="L30" i="3"/>
  <c r="D30" i="3"/>
  <c r="B29" i="3"/>
  <c r="N27" i="3"/>
  <c r="L26" i="3"/>
  <c r="D26" i="3"/>
  <c r="B25" i="3"/>
  <c r="N23" i="3"/>
  <c r="L22" i="3"/>
  <c r="D22" i="3"/>
  <c r="B21" i="3"/>
  <c r="N19" i="3"/>
  <c r="L18" i="3"/>
  <c r="D18" i="3"/>
  <c r="J17" i="3"/>
  <c r="B17" i="3"/>
  <c r="N15" i="3"/>
  <c r="L14" i="3"/>
  <c r="D14" i="3"/>
  <c r="B13" i="3"/>
  <c r="N11" i="3"/>
  <c r="L10" i="3"/>
  <c r="D10" i="3"/>
  <c r="B9" i="3"/>
  <c r="G7" i="3"/>
  <c r="E6" i="3"/>
  <c r="C5" i="3"/>
  <c r="L4" i="3"/>
  <c r="D6" i="3"/>
  <c r="B5" i="3"/>
  <c r="C4" i="3"/>
  <c r="L39" i="3"/>
  <c r="M47" i="3"/>
  <c r="E47" i="3"/>
  <c r="C46" i="3"/>
  <c r="O44" i="3"/>
  <c r="G44" i="3"/>
  <c r="M43" i="3"/>
  <c r="E43" i="3"/>
  <c r="K42" i="3"/>
  <c r="C42" i="3"/>
  <c r="O40" i="3"/>
  <c r="G40" i="3"/>
  <c r="M39" i="3"/>
  <c r="E39" i="3"/>
  <c r="C38" i="3"/>
  <c r="O36" i="3"/>
  <c r="G36" i="3"/>
  <c r="M35" i="3"/>
  <c r="E35" i="3"/>
  <c r="K34" i="3"/>
  <c r="C34" i="3"/>
  <c r="O32" i="3"/>
  <c r="G32" i="3"/>
  <c r="M31" i="3"/>
  <c r="E31" i="3"/>
  <c r="K30" i="3"/>
  <c r="C30" i="3"/>
  <c r="O28" i="3"/>
  <c r="G28" i="3"/>
  <c r="M27" i="3"/>
  <c r="E27" i="3"/>
  <c r="C26" i="3"/>
  <c r="O24" i="3"/>
  <c r="G24" i="3"/>
  <c r="M23" i="3"/>
  <c r="E23" i="3"/>
  <c r="K22" i="3"/>
  <c r="C22" i="3"/>
  <c r="O20" i="3"/>
  <c r="G20" i="3"/>
  <c r="M19" i="3"/>
  <c r="E19" i="3"/>
  <c r="K18" i="3"/>
  <c r="C18" i="3"/>
  <c r="O16" i="3"/>
  <c r="G16" i="3"/>
  <c r="M15" i="3"/>
  <c r="E15" i="3"/>
  <c r="K14" i="3"/>
  <c r="C14" i="3"/>
  <c r="O12" i="3"/>
  <c r="G12" i="3"/>
  <c r="M11" i="3"/>
  <c r="E11" i="3"/>
  <c r="K10" i="3"/>
  <c r="C10" i="3"/>
  <c r="O8" i="3"/>
  <c r="G8" i="3"/>
  <c r="N7" i="3"/>
  <c r="L47" i="3"/>
  <c r="D47" i="3"/>
  <c r="B46" i="3"/>
  <c r="K47" i="3"/>
  <c r="C47" i="3"/>
  <c r="O45" i="3"/>
  <c r="G45" i="3"/>
  <c r="M44" i="3"/>
  <c r="E44" i="3"/>
  <c r="K43" i="3"/>
  <c r="C43" i="3"/>
  <c r="O41" i="3"/>
  <c r="G41" i="3"/>
  <c r="M40" i="3"/>
  <c r="E40" i="3"/>
  <c r="C39" i="3"/>
  <c r="O37" i="3"/>
  <c r="G37" i="3"/>
  <c r="M36" i="3"/>
  <c r="E36" i="3"/>
  <c r="K35" i="3"/>
  <c r="C35" i="3"/>
  <c r="O33" i="3"/>
  <c r="G33" i="3"/>
  <c r="M32" i="3"/>
  <c r="E32" i="3"/>
  <c r="K31" i="3"/>
  <c r="C31" i="3"/>
  <c r="O29" i="3"/>
  <c r="G29" i="3"/>
  <c r="M28" i="3"/>
  <c r="E28" i="3"/>
  <c r="K27" i="3"/>
  <c r="C27" i="3"/>
  <c r="O25" i="3"/>
  <c r="G25" i="3"/>
  <c r="M24" i="3"/>
  <c r="E24" i="3"/>
  <c r="C23" i="3"/>
  <c r="O21" i="3"/>
  <c r="G21" i="3"/>
  <c r="M20" i="3"/>
  <c r="E20" i="3"/>
  <c r="C19" i="3"/>
  <c r="O17" i="3"/>
  <c r="G17" i="3"/>
  <c r="M16" i="3"/>
  <c r="E16" i="3"/>
  <c r="C15" i="3"/>
  <c r="O13" i="3"/>
  <c r="G13" i="3"/>
  <c r="M12" i="3"/>
  <c r="E12" i="3"/>
  <c r="C11" i="3"/>
  <c r="O9" i="3"/>
  <c r="G9" i="3"/>
  <c r="M8" i="3"/>
  <c r="E8" i="3"/>
  <c r="L7" i="3"/>
  <c r="D7" i="3"/>
  <c r="B6" i="3"/>
  <c r="B11" i="3"/>
  <c r="N9" i="3"/>
  <c r="L8" i="3"/>
  <c r="D8" i="3"/>
  <c r="C7" i="3"/>
  <c r="O5" i="3"/>
  <c r="D43" i="3"/>
  <c r="B42" i="3"/>
  <c r="J47" i="3"/>
  <c r="B47" i="3"/>
  <c r="N45" i="3"/>
  <c r="L44" i="3"/>
  <c r="D44" i="3"/>
  <c r="J43" i="3"/>
  <c r="B43" i="3"/>
  <c r="N41" i="3"/>
  <c r="L40" i="3"/>
  <c r="D40" i="3"/>
  <c r="J39" i="3"/>
  <c r="B39" i="3"/>
  <c r="N37" i="3"/>
  <c r="L36" i="3"/>
  <c r="D36" i="3"/>
  <c r="J35" i="3"/>
  <c r="B35" i="3"/>
  <c r="N33" i="3"/>
  <c r="L32" i="3"/>
  <c r="D32" i="3"/>
  <c r="J31" i="3"/>
  <c r="B31" i="3"/>
  <c r="N29" i="3"/>
  <c r="L28" i="3"/>
  <c r="D28" i="3"/>
  <c r="J27" i="3"/>
  <c r="B27" i="3"/>
  <c r="N25" i="3"/>
  <c r="L24" i="3"/>
  <c r="D24" i="3"/>
  <c r="B23" i="3"/>
  <c r="N21" i="3"/>
  <c r="L20" i="3"/>
  <c r="D20" i="3"/>
  <c r="B19" i="3"/>
  <c r="N17" i="3"/>
  <c r="L16" i="3"/>
  <c r="D16" i="3"/>
  <c r="J15" i="3"/>
  <c r="B15" i="3"/>
  <c r="N13" i="3"/>
  <c r="L12" i="3"/>
  <c r="D12" i="3"/>
  <c r="J11" i="3"/>
  <c r="G5" i="3"/>
  <c r="N5" i="3"/>
  <c r="O4" i="3"/>
  <c r="G4" i="3"/>
  <c r="L43" i="3"/>
  <c r="J42" i="3"/>
  <c r="O46" i="3"/>
  <c r="G46" i="3"/>
  <c r="M45" i="3"/>
  <c r="E45" i="3"/>
  <c r="K44" i="3"/>
  <c r="C44" i="3"/>
  <c r="O42" i="3"/>
  <c r="G42" i="3"/>
  <c r="M41" i="3"/>
  <c r="E41" i="3"/>
  <c r="C40" i="3"/>
  <c r="O38" i="3"/>
  <c r="G38" i="3"/>
  <c r="M37" i="3"/>
  <c r="E37" i="3"/>
  <c r="C36" i="3"/>
  <c r="O34" i="3"/>
  <c r="G34" i="3"/>
  <c r="M33" i="3"/>
  <c r="E33" i="3"/>
  <c r="K32" i="3"/>
  <c r="C32" i="3"/>
  <c r="O30" i="3"/>
  <c r="G30" i="3"/>
  <c r="M29" i="3"/>
  <c r="E29" i="3"/>
  <c r="K28" i="3"/>
  <c r="C28" i="3"/>
  <c r="O26" i="3"/>
  <c r="G26" i="3"/>
  <c r="M25" i="3"/>
  <c r="E25" i="3"/>
  <c r="K24" i="3"/>
  <c r="C24" i="3"/>
  <c r="O22" i="3"/>
  <c r="G22" i="3"/>
  <c r="M21" i="3"/>
  <c r="E21" i="3"/>
  <c r="K20" i="3"/>
  <c r="C20" i="3"/>
  <c r="O18" i="3"/>
  <c r="G18" i="3"/>
  <c r="M17" i="3"/>
  <c r="E17" i="3"/>
  <c r="K16" i="3"/>
  <c r="C16" i="3"/>
  <c r="O14" i="3"/>
  <c r="G14" i="3"/>
  <c r="M13" i="3"/>
  <c r="E13" i="3"/>
  <c r="C12" i="3"/>
  <c r="O10" i="3"/>
  <c r="G10" i="3"/>
  <c r="M9" i="3"/>
  <c r="E9" i="3"/>
  <c r="K8" i="3"/>
  <c r="C8" i="3"/>
  <c r="B7" i="3"/>
  <c r="N46" i="3"/>
  <c r="L45" i="3"/>
  <c r="D45" i="3"/>
  <c r="J44" i="3"/>
  <c r="B44" i="3"/>
  <c r="N42" i="3"/>
  <c r="L41" i="3"/>
  <c r="D41" i="3"/>
  <c r="B40" i="3"/>
  <c r="N38" i="3"/>
  <c r="L37" i="3"/>
  <c r="D37" i="3"/>
  <c r="B36" i="3"/>
  <c r="N34" i="3"/>
  <c r="L33" i="3"/>
  <c r="D33" i="3"/>
  <c r="J32" i="3"/>
  <c r="B32" i="3"/>
  <c r="N30" i="3"/>
  <c r="L29" i="3"/>
  <c r="D29" i="3"/>
  <c r="J28" i="3"/>
  <c r="B28" i="3"/>
  <c r="N26" i="3"/>
  <c r="L25" i="3"/>
  <c r="D25" i="3"/>
  <c r="J24" i="3"/>
  <c r="B24" i="3"/>
  <c r="N22" i="3"/>
  <c r="L21" i="3"/>
  <c r="D21" i="3"/>
  <c r="J20" i="3"/>
  <c r="B20" i="3"/>
  <c r="N18" i="3"/>
  <c r="L17" i="3"/>
  <c r="D17" i="3"/>
  <c r="J16" i="3"/>
  <c r="B16" i="3"/>
  <c r="N14" i="3"/>
  <c r="L13" i="3"/>
  <c r="D13" i="3"/>
  <c r="B12" i="3"/>
  <c r="N10" i="3"/>
  <c r="L9" i="3"/>
  <c r="D9" i="3"/>
  <c r="J8" i="3"/>
  <c r="B8" i="3"/>
  <c r="O6" i="3"/>
  <c r="G6" i="3"/>
  <c r="M5" i="3"/>
  <c r="E5" i="3"/>
  <c r="N4" i="3"/>
  <c r="N6" i="3"/>
  <c r="L5" i="3"/>
  <c r="D5" i="3"/>
  <c r="M4" i="3"/>
  <c r="E4" i="3"/>
  <c r="O7" i="3"/>
  <c r="M6" i="3"/>
  <c r="D4" i="3"/>
  <c r="L6" i="3"/>
  <c r="N44" i="3"/>
  <c r="D15" i="3"/>
  <c r="C6" i="3"/>
  <c r="N12" i="3"/>
  <c r="B18" i="3"/>
  <c r="J22" i="3"/>
  <c r="I25" i="3"/>
  <c r="J25" i="3" s="1"/>
  <c r="D35" i="3"/>
  <c r="P22" i="3" l="1"/>
  <c r="Q22" i="3"/>
  <c r="R22" i="3"/>
  <c r="S22" i="3"/>
  <c r="R25" i="3"/>
  <c r="S25" i="3"/>
  <c r="P25" i="3"/>
  <c r="Q25" i="3"/>
  <c r="P32" i="3"/>
  <c r="Q32" i="3"/>
  <c r="R32" i="3"/>
  <c r="S32" i="3"/>
  <c r="R19" i="3"/>
  <c r="S19" i="3"/>
  <c r="P19" i="3"/>
  <c r="Q19" i="3"/>
  <c r="R5" i="3"/>
  <c r="S5" i="3"/>
  <c r="P5" i="3"/>
  <c r="Q5" i="3"/>
  <c r="P16" i="3"/>
  <c r="Q16" i="3"/>
  <c r="R16" i="3"/>
  <c r="S16" i="3"/>
  <c r="P46" i="3"/>
  <c r="Q46" i="3"/>
  <c r="R46" i="3"/>
  <c r="S46" i="3"/>
  <c r="R37" i="3"/>
  <c r="S37" i="3"/>
  <c r="P37" i="3"/>
  <c r="Q37" i="3"/>
  <c r="P28" i="3"/>
  <c r="Q28" i="3"/>
  <c r="R28" i="3"/>
  <c r="S28" i="3"/>
  <c r="R15" i="3"/>
  <c r="S15" i="3"/>
  <c r="P15" i="3"/>
  <c r="Q15" i="3"/>
  <c r="R27" i="3"/>
  <c r="S27" i="3"/>
  <c r="P27" i="3"/>
  <c r="Q27" i="3"/>
  <c r="R39" i="3"/>
  <c r="S39" i="3"/>
  <c r="P39" i="3"/>
  <c r="Q39" i="3"/>
  <c r="R13" i="3"/>
  <c r="S13" i="3"/>
  <c r="Q13" i="3"/>
  <c r="P13" i="3"/>
  <c r="P18" i="3"/>
  <c r="Q18" i="3"/>
  <c r="R18" i="3"/>
  <c r="S18" i="3"/>
  <c r="P34" i="3"/>
  <c r="Q34" i="3"/>
  <c r="R34" i="3"/>
  <c r="S34" i="3"/>
  <c r="P14" i="3"/>
  <c r="Q14" i="3"/>
  <c r="R14" i="3"/>
  <c r="S14" i="3"/>
  <c r="P30" i="3"/>
  <c r="Q30" i="3"/>
  <c r="R30" i="3"/>
  <c r="S30" i="3"/>
  <c r="R9" i="3"/>
  <c r="S9" i="3"/>
  <c r="P9" i="3"/>
  <c r="Q9" i="3"/>
  <c r="R21" i="3"/>
  <c r="S21" i="3"/>
  <c r="P21" i="3"/>
  <c r="Q21" i="3"/>
  <c r="P12" i="3"/>
  <c r="Q12" i="3"/>
  <c r="R12" i="3"/>
  <c r="S12" i="3"/>
  <c r="P40" i="3"/>
  <c r="Q40" i="3"/>
  <c r="R40" i="3"/>
  <c r="S40" i="3"/>
  <c r="R43" i="3"/>
  <c r="S43" i="3"/>
  <c r="P43" i="3"/>
  <c r="Q43" i="3"/>
  <c r="P44" i="3"/>
  <c r="Q44" i="3"/>
  <c r="R44" i="3"/>
  <c r="S44" i="3"/>
  <c r="J36" i="3"/>
  <c r="P42" i="3"/>
  <c r="Q42" i="3"/>
  <c r="R42" i="3"/>
  <c r="S42" i="3"/>
  <c r="R33" i="3"/>
  <c r="S33" i="3"/>
  <c r="P33" i="3"/>
  <c r="Q33" i="3"/>
  <c r="R35" i="3"/>
  <c r="S35" i="3"/>
  <c r="P35" i="3"/>
  <c r="Q35" i="3"/>
  <c r="P38" i="3"/>
  <c r="Q38" i="3"/>
  <c r="R38" i="3"/>
  <c r="S38" i="3"/>
  <c r="P26" i="3"/>
  <c r="Q26" i="3"/>
  <c r="R26" i="3"/>
  <c r="S26" i="3"/>
  <c r="R45" i="3"/>
  <c r="S45" i="3"/>
  <c r="P45" i="3"/>
  <c r="Q45" i="3"/>
  <c r="R7" i="3"/>
  <c r="S7" i="3"/>
  <c r="P7" i="3"/>
  <c r="Q7" i="3"/>
  <c r="R11" i="3"/>
  <c r="S11" i="3"/>
  <c r="P11" i="3"/>
  <c r="Q11" i="3"/>
  <c r="R23" i="3"/>
  <c r="S23" i="3"/>
  <c r="P23" i="3"/>
  <c r="Q23" i="3"/>
  <c r="P6" i="3"/>
  <c r="Q6" i="3"/>
  <c r="R6" i="3"/>
  <c r="S6" i="3"/>
  <c r="P8" i="3"/>
  <c r="Q8" i="3"/>
  <c r="R8" i="3"/>
  <c r="S8" i="3"/>
  <c r="P24" i="3"/>
  <c r="Q24" i="3"/>
  <c r="R24" i="3"/>
  <c r="S24" i="3"/>
  <c r="P10" i="3"/>
  <c r="Q10" i="3"/>
  <c r="R10" i="3"/>
  <c r="S10" i="3"/>
  <c r="Q4" i="3"/>
  <c r="R4" i="3"/>
  <c r="S4" i="3"/>
  <c r="P4" i="3"/>
  <c r="R17" i="3"/>
  <c r="S17" i="3"/>
  <c r="P17" i="3"/>
  <c r="Q17" i="3"/>
  <c r="R29" i="3"/>
  <c r="S29" i="3"/>
  <c r="P29" i="3"/>
  <c r="Q29" i="3"/>
  <c r="P36" i="3"/>
  <c r="Q36" i="3"/>
  <c r="R36" i="3"/>
  <c r="S36" i="3"/>
  <c r="R47" i="3"/>
  <c r="S47" i="3"/>
  <c r="P47" i="3"/>
  <c r="Q47" i="3"/>
  <c r="R41" i="3"/>
  <c r="S41" i="3"/>
  <c r="P41" i="3"/>
  <c r="Q41" i="3"/>
  <c r="P20" i="3"/>
  <c r="Q20" i="3"/>
  <c r="R20" i="3"/>
  <c r="S20" i="3"/>
  <c r="R31" i="3"/>
  <c r="S31" i="3"/>
  <c r="P31" i="3"/>
  <c r="Q31" i="3"/>
  <c r="J13" i="3"/>
  <c r="J9" i="3"/>
  <c r="K19" i="3"/>
  <c r="K5" i="3"/>
  <c r="J21" i="3"/>
  <c r="K38" i="3"/>
  <c r="J40" i="3"/>
  <c r="J6" i="3"/>
  <c r="K33" i="3"/>
  <c r="J23" i="3"/>
  <c r="J12" i="3"/>
  <c r="K46" i="3"/>
  <c r="J7" i="3"/>
  <c r="K29" i="3"/>
  <c r="K25" i="3"/>
  <c r="K26" i="3"/>
  <c r="S12" i="2"/>
  <c r="S13" i="2"/>
  <c r="S14" i="2"/>
  <c r="S16" i="2"/>
  <c r="S17" i="2"/>
  <c r="S6" i="2"/>
  <c r="S5" i="2"/>
  <c r="T13" i="2"/>
  <c r="T14" i="2"/>
  <c r="T16" i="2"/>
  <c r="T17" i="2"/>
  <c r="T12" i="2"/>
  <c r="T5" i="2"/>
  <c r="T6" i="2"/>
  <c r="N13" i="2" l="1"/>
  <c r="N14" i="2"/>
  <c r="N16" i="2"/>
  <c r="N17" i="2"/>
  <c r="N12" i="2"/>
  <c r="N5" i="2"/>
  <c r="N6" i="2"/>
  <c r="N4" i="2"/>
  <c r="J17" i="2" l="1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K6" i="2"/>
  <c r="K5" i="2"/>
  <c r="K4" i="2"/>
  <c r="K10" i="1" l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H5" authorId="0" shapeId="0" xr:uid="{ADE04ED9-98D8-44E0-BF3E-8FA847428624}">
      <text>
        <r>
          <rPr>
            <b/>
            <sz val="9"/>
            <color indexed="81"/>
            <rFont val="MS P ゴシック"/>
            <family val="3"/>
            <charset val="128"/>
          </rPr>
          <t>Φ1.5mm使用</t>
        </r>
      </text>
    </comment>
    <comment ref="H6" authorId="0" shapeId="0" xr:uid="{EE2FFFE9-62D4-4A4B-8C2F-F8D70BBA676F}">
      <text>
        <r>
          <rPr>
            <b/>
            <sz val="9"/>
            <color indexed="81"/>
            <rFont val="MS P ゴシック"/>
            <family val="3"/>
            <charset val="128"/>
          </rPr>
          <t>Φ1.5mm使用</t>
        </r>
      </text>
    </comment>
    <comment ref="F10" authorId="0" shapeId="0" xr:uid="{E8BEE5B6-C357-4451-9263-15D0C364F4BA}">
      <text>
        <r>
          <rPr>
            <b/>
            <sz val="9"/>
            <color indexed="81"/>
            <rFont val="MS P ゴシック"/>
            <family val="3"/>
            <charset val="128"/>
          </rPr>
          <t>仕上がり寸法=1.25</t>
        </r>
      </text>
    </comment>
    <comment ref="H11" authorId="0" shapeId="0" xr:uid="{06D69D4B-A24D-4AFC-8284-2330CDEDA056}">
      <text>
        <r>
          <rPr>
            <b/>
            <sz val="9"/>
            <color indexed="81"/>
            <rFont val="MS P ゴシック"/>
            <family val="3"/>
            <charset val="128"/>
          </rPr>
          <t>Φ2.0mm使用</t>
        </r>
      </text>
    </comment>
    <comment ref="H12" authorId="0" shapeId="0" xr:uid="{6091C62F-3EEE-4D4D-BC90-F030019BF432}">
      <text>
        <r>
          <rPr>
            <b/>
            <sz val="9"/>
            <color indexed="81"/>
            <rFont val="MS P ゴシック"/>
            <family val="3"/>
            <charset val="128"/>
          </rPr>
          <t>Φ1.5mm使用</t>
        </r>
      </text>
    </comment>
    <comment ref="I12" authorId="0" shapeId="0" xr:uid="{686870E1-242A-4445-BFCE-E70092B638DE}">
      <text>
        <r>
          <rPr>
            <b/>
            <sz val="9"/>
            <color indexed="81"/>
            <rFont val="MS P ゴシック"/>
            <family val="3"/>
            <charset val="128"/>
          </rPr>
          <t>Φ1.5mm使用</t>
        </r>
      </text>
    </comment>
    <comment ref="H13" authorId="0" shapeId="0" xr:uid="{C865BDF1-CB9A-49A8-963E-AEA005C8FD77}">
      <text>
        <r>
          <rPr>
            <b/>
            <sz val="9"/>
            <color indexed="81"/>
            <rFont val="MS P ゴシック"/>
            <family val="3"/>
            <charset val="128"/>
          </rPr>
          <t>Φ2.0mm使用</t>
        </r>
      </text>
    </comment>
    <comment ref="I13" authorId="0" shapeId="0" xr:uid="{083179FD-6F38-44EE-8C3F-023AD67EC075}">
      <text>
        <r>
          <rPr>
            <b/>
            <sz val="9"/>
            <color indexed="81"/>
            <rFont val="MS P ゴシック"/>
            <family val="3"/>
            <charset val="128"/>
          </rPr>
          <t>Φ2.0mm使用</t>
        </r>
      </text>
    </comment>
    <comment ref="H14" authorId="0" shapeId="0" xr:uid="{DEE9A083-9D77-4AB9-B1F9-A14008F48490}">
      <text>
        <r>
          <rPr>
            <b/>
            <sz val="9"/>
            <color indexed="81"/>
            <rFont val="MS P ゴシック"/>
            <family val="3"/>
            <charset val="128"/>
          </rPr>
          <t>Φ2.0mmの熱収縮チューブをダブルで使用</t>
        </r>
      </text>
    </comment>
    <comment ref="I14" authorId="0" shapeId="0" xr:uid="{46374E6C-ED86-4304-A9C9-936BDC9E8709}">
      <text>
        <r>
          <rPr>
            <b/>
            <sz val="9"/>
            <color indexed="81"/>
            <rFont val="MS P ゴシック"/>
            <family val="3"/>
            <charset val="128"/>
          </rPr>
          <t>Φ2.0mm熱収縮チューブ使用</t>
        </r>
      </text>
    </comment>
    <comment ref="F15" authorId="0" shapeId="0" xr:uid="{2AE3F2A8-D44B-494D-A0A3-191CD5C07D76}">
      <text>
        <r>
          <rPr>
            <b/>
            <sz val="9"/>
            <color indexed="81"/>
            <rFont val="MS P ゴシック"/>
            <family val="3"/>
            <charset val="128"/>
          </rPr>
          <t>仕上がり寸法=3.15</t>
        </r>
      </text>
    </comment>
    <comment ref="Q16" authorId="0" shapeId="0" xr:uid="{0290F5AF-E0C2-406A-838D-37EA0CB987B6}">
      <text>
        <r>
          <rPr>
            <b/>
            <sz val="9"/>
            <color indexed="81"/>
            <rFont val="MS P ゴシック"/>
            <family val="3"/>
            <charset val="128"/>
          </rPr>
          <t>εr=2.3～2.4</t>
        </r>
      </text>
    </comment>
    <comment ref="F17" authorId="0" shapeId="0" xr:uid="{1DB6452D-96B1-4F38-A358-8BB51DF172F1}">
      <text>
        <r>
          <rPr>
            <b/>
            <sz val="9"/>
            <color indexed="81"/>
            <rFont val="MS P ゴシック"/>
            <family val="3"/>
            <charset val="128"/>
          </rPr>
          <t>仕上がり寸法=0.81</t>
        </r>
      </text>
    </comment>
  </commentList>
</comments>
</file>

<file path=xl/sharedStrings.xml><?xml version="1.0" encoding="utf-8"?>
<sst xmlns="http://schemas.openxmlformats.org/spreadsheetml/2006/main" count="132" uniqueCount="88">
  <si>
    <t>D/a</t>
    <phoneticPr fontId="1"/>
  </si>
  <si>
    <t>Case1-1:1</t>
    <phoneticPr fontId="1"/>
  </si>
  <si>
    <t>Case2-1:1</t>
    <phoneticPr fontId="1"/>
  </si>
  <si>
    <t>Case4-1:1</t>
    <phoneticPr fontId="1"/>
  </si>
  <si>
    <t>Case3-1:4</t>
    <phoneticPr fontId="1"/>
  </si>
  <si>
    <t>Case4-1:4</t>
    <phoneticPr fontId="1"/>
  </si>
  <si>
    <t>Case8-1:4</t>
    <phoneticPr fontId="1"/>
  </si>
  <si>
    <t>Case5-1:4</t>
    <phoneticPr fontId="1"/>
  </si>
  <si>
    <t>permissible zone</t>
    <phoneticPr fontId="1"/>
  </si>
  <si>
    <t>Acceptable range for 1:4 Balun</t>
    <phoneticPr fontId="1"/>
  </si>
  <si>
    <t>1 to 1</t>
    <phoneticPr fontId="1"/>
  </si>
  <si>
    <t>Case</t>
    <phoneticPr fontId="1"/>
  </si>
  <si>
    <t>導体直径(2a) 
[mm]</t>
    <rPh sb="0" eb="2">
      <t>ドウタイ</t>
    </rPh>
    <rPh sb="2" eb="4">
      <t>チョッケイ</t>
    </rPh>
    <phoneticPr fontId="1"/>
  </si>
  <si>
    <t>線の種類</t>
    <rPh sb="0" eb="1">
      <t>セン</t>
    </rPh>
    <rPh sb="2" eb="4">
      <t>シュルイ</t>
    </rPh>
    <phoneticPr fontId="1"/>
  </si>
  <si>
    <t>被膜厚 
[mm]</t>
    <rPh sb="0" eb="2">
      <t>ヒマク</t>
    </rPh>
    <rPh sb="2" eb="3">
      <t>アツ</t>
    </rPh>
    <phoneticPr fontId="1"/>
  </si>
  <si>
    <t>D 
[mm]</t>
    <phoneticPr fontId="1"/>
  </si>
  <si>
    <t>Core</t>
    <phoneticPr fontId="1"/>
  </si>
  <si>
    <t>エナメル線</t>
    <rPh sb="4" eb="5">
      <t>セン</t>
    </rPh>
    <phoneticPr fontId="1"/>
  </si>
  <si>
    <t>FT-240#43</t>
    <phoneticPr fontId="1"/>
  </si>
  <si>
    <t>1 to 4</t>
    <phoneticPr fontId="1"/>
  </si>
  <si>
    <t>FT-140#43</t>
    <phoneticPr fontId="1"/>
  </si>
  <si>
    <t>絶縁電線</t>
    <rPh sb="0" eb="2">
      <t>ゼツエン</t>
    </rPh>
    <rPh sb="2" eb="4">
      <t>デンセン</t>
    </rPh>
    <rPh sb="3" eb="4">
      <t>セン</t>
    </rPh>
    <phoneticPr fontId="1"/>
  </si>
  <si>
    <t>通信線</t>
    <rPh sb="0" eb="3">
      <t>ツウシンセン</t>
    </rPh>
    <phoneticPr fontId="1"/>
  </si>
  <si>
    <t>テフロン線</t>
    <rPh sb="4" eb="5">
      <t>セン</t>
    </rPh>
    <phoneticPr fontId="1"/>
  </si>
  <si>
    <t>Case 1</t>
    <phoneticPr fontId="1"/>
  </si>
  <si>
    <t>Case 2</t>
    <phoneticPr fontId="1"/>
  </si>
  <si>
    <t>Case 4</t>
    <phoneticPr fontId="1"/>
  </si>
  <si>
    <t>平均
Z0</t>
    <rPh sb="0" eb="2">
      <t>ヘイキン</t>
    </rPh>
    <phoneticPr fontId="1"/>
  </si>
  <si>
    <t>平均
Z0</t>
    <phoneticPr fontId="1"/>
  </si>
  <si>
    <t>f3による
Z33 [Ω]</t>
    <phoneticPr fontId="1"/>
  </si>
  <si>
    <t>εr</t>
    <phoneticPr fontId="1"/>
  </si>
  <si>
    <t>導体1
追加
被膜厚 
[mm]</t>
    <rPh sb="0" eb="2">
      <t>ドウタイ</t>
    </rPh>
    <rPh sb="4" eb="6">
      <t>ツイカ</t>
    </rPh>
    <rPh sb="7" eb="9">
      <t>ヒマク</t>
    </rPh>
    <rPh sb="9" eb="10">
      <t>アツ</t>
    </rPh>
    <phoneticPr fontId="1"/>
  </si>
  <si>
    <t>導体2
追加
被膜厚 
[mm]</t>
    <rPh sb="0" eb="2">
      <t>ドウタイ</t>
    </rPh>
    <rPh sb="4" eb="6">
      <t>ツイカ</t>
    </rPh>
    <rPh sb="7" eb="9">
      <t>ヒマク</t>
    </rPh>
    <rPh sb="9" eb="10">
      <t>アツ</t>
    </rPh>
    <phoneticPr fontId="1"/>
  </si>
  <si>
    <t>Z0 
下限値
[Ω]</t>
    <rPh sb="4" eb="6">
      <t>カゲン</t>
    </rPh>
    <rPh sb="6" eb="7">
      <t>チ</t>
    </rPh>
    <phoneticPr fontId="1"/>
  </si>
  <si>
    <t>Z0 
上限値
[Ω]</t>
    <rPh sb="4" eb="7">
      <t>ジョウゲンチ</t>
    </rPh>
    <rPh sb="6" eb="7">
      <t>チ</t>
    </rPh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</si>
  <si>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-lower-limit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</si>
  <si>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-upper-limit</t>
    </r>
    <phoneticPr fontId="1"/>
  </si>
  <si>
    <t>Case7-1:4</t>
    <phoneticPr fontId="1"/>
  </si>
  <si>
    <t>絶縁物質</t>
    <rPh sb="0" eb="2">
      <t>ゼツエン</t>
    </rPh>
    <rPh sb="2" eb="4">
      <t>ブッシツ</t>
    </rPh>
    <phoneticPr fontId="1"/>
  </si>
  <si>
    <t>ポリエチレン</t>
    <phoneticPr fontId="1"/>
  </si>
  <si>
    <t>テフロン</t>
    <phoneticPr fontId="1"/>
  </si>
  <si>
    <t>熱収縮チューブの誘電率＝</t>
    <rPh sb="0" eb="3">
      <t>ネツシュウシュク</t>
    </rPh>
    <rPh sb="8" eb="11">
      <t>ユウデンリツ</t>
    </rPh>
    <phoneticPr fontId="1"/>
  </si>
  <si>
    <t>ポリエチレンの誘電率＝</t>
    <rPh sb="7" eb="10">
      <t>ユウデンリツ</t>
    </rPh>
    <phoneticPr fontId="1"/>
  </si>
  <si>
    <t>～</t>
    <phoneticPr fontId="1"/>
  </si>
  <si>
    <t>ポリオレフィン、フッ素系ポリマー、熱可塑性エラストマー</t>
  </si>
  <si>
    <t>熱収縮チューブの材質</t>
    <rPh sb="8" eb="10">
      <t>ザイシツ</t>
    </rPh>
    <phoneticPr fontId="1"/>
  </si>
  <si>
    <t>シリコン</t>
    <phoneticPr fontId="1"/>
  </si>
  <si>
    <t>シリコンゴム</t>
    <phoneticPr fontId="1"/>
  </si>
  <si>
    <t>エチレンプロピレンゴム 3.5</t>
    <phoneticPr fontId="1"/>
  </si>
  <si>
    <t>エチレンプロピレンゴム</t>
    <phoneticPr fontId="1"/>
  </si>
  <si>
    <t>Z0/Z33(1:1)</t>
    <phoneticPr fontId="1"/>
  </si>
  <si>
    <t>Z0/Z33(1:4)</t>
    <phoneticPr fontId="1"/>
  </si>
  <si>
    <t>(D/a)/√εr</t>
    <phoneticPr fontId="1"/>
  </si>
  <si>
    <t>不明</t>
    <rPh sb="0" eb="2">
      <t>フメイ</t>
    </rPh>
    <phoneticPr fontId="1"/>
  </si>
  <si>
    <t>誘電率</t>
    <rPh sb="0" eb="3">
      <t>ユウデンリツ</t>
    </rPh>
    <phoneticPr fontId="1"/>
  </si>
  <si>
    <t>熱収縮チューブのエチレンプロピレンゴム</t>
    <phoneticPr fontId="1"/>
  </si>
  <si>
    <t>熱収縮チューブのシリコン</t>
    <phoneticPr fontId="1"/>
  </si>
  <si>
    <t>熱収縮チューブのシリコンゴム</t>
    <phoneticPr fontId="1"/>
  </si>
  <si>
    <t>通信線 ポリエチレン</t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</si>
  <si>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11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</si>
  <si>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22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</si>
  <si>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77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</si>
  <si>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pmaxpmax</t>
    </r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</si>
  <si>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phoneticPr fontId="1"/>
  </si>
  <si>
    <t>πΔf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</si>
  <si>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new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</si>
  <si>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</si>
  <si>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newnew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</si>
  <si>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13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</si>
  <si>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23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</si>
  <si>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73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</si>
  <si>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pmax3</t>
    </r>
    <phoneticPr fontId="1"/>
  </si>
  <si>
    <r>
      <t>μ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</si>
  <si>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√(μ0/ε0)</t>
    <phoneticPr fontId="1"/>
  </si>
  <si>
    <t>√(μ0/ε0)/π</t>
    <phoneticPr fontId="1"/>
  </si>
  <si>
    <t>√(μ/ε)/π</t>
    <phoneticPr fontId="1"/>
  </si>
  <si>
    <r>
      <t>ε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</si>
  <si>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媒体</t>
    <rPh sb="0" eb="2">
      <t>バイタイ</t>
    </rPh>
    <phoneticPr fontId="1"/>
  </si>
  <si>
    <t>比透磁率μr</t>
    <phoneticPr fontId="1"/>
  </si>
  <si>
    <t>比誘電率εr</t>
    <phoneticPr fontId="1"/>
  </si>
  <si>
    <t>√(μr/εr)</t>
    <phoneticPr fontId="1"/>
  </si>
  <si>
    <t>Air</t>
    <phoneticPr fontId="1"/>
  </si>
  <si>
    <t>ウレタン</t>
    <phoneticPr fontId="1"/>
  </si>
  <si>
    <t>Z33/√(εr=1.5)</t>
    <phoneticPr fontId="1"/>
  </si>
  <si>
    <t>Z33/√(εr=1.8)</t>
    <phoneticPr fontId="1"/>
  </si>
  <si>
    <t>Z33/√(εr=2.0)</t>
    <phoneticPr fontId="1"/>
  </si>
  <si>
    <t>Z33/√(εr=2.5)</t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</si>
  <si>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33</t>
    </r>
    <r>
      <rPr>
        <sz val="11"/>
        <color theme="1"/>
        <rFont val="游ゴシック"/>
        <family val="2"/>
        <charset val="128"/>
        <scheme val="minor"/>
      </rPr>
      <t>(εr=1)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</si>
</sst>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FF00"/>
      <name val="Arial Black"/>
      <family val="2"/>
    </font>
    <font>
      <b/>
      <sz val="9"/>
      <color indexed="81"/>
      <name val="MS P ゴシック"/>
      <family val="3"/>
      <charset val="128"/>
    </font>
    <font>
      <vertAlign val="sub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rgb="FF000000"/>
      <name val="Times New Roman"/>
      <family val="1"/>
    </font>
    <font>
      <sz val="11"/>
      <color rgb="FFFFFF00"/>
      <name val="Times New Roman"/>
      <family val="1"/>
    </font>
    <font>
      <sz val="11"/>
      <color theme="1"/>
      <name val="Times New Roman"/>
      <family val="1"/>
    </font>
    <font>
      <sz val="11"/>
      <color rgb="FFC0C0C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1" fontId="0" fillId="12" borderId="1" xfId="0" applyNumberForma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0" fontId="5" fillId="0" borderId="1" xfId="0" applyFont="1" applyBorder="1" applyAlignment="1">
      <alignment horizontal="right" vertical="center"/>
    </xf>
    <xf numFmtId="0" fontId="0" fillId="9" borderId="1" xfId="0" applyFill="1" applyBorder="1" applyAlignment="1">
      <alignment horizontal="right" vertical="center"/>
    </xf>
    <xf numFmtId="11" fontId="0" fillId="9" borderId="1" xfId="0" applyNumberFormat="1" applyFill="1" applyBorder="1" applyAlignment="1">
      <alignment horizontal="left" vertical="center"/>
    </xf>
    <xf numFmtId="0" fontId="0" fillId="0" borderId="14" xfId="0" applyBorder="1">
      <alignment vertical="center"/>
    </xf>
    <xf numFmtId="0" fontId="0" fillId="15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13" borderId="0" xfId="0" applyFill="1">
      <alignment vertical="center"/>
    </xf>
    <xf numFmtId="0" fontId="5" fillId="8" borderId="1" xfId="0" applyFont="1" applyFill="1" applyBorder="1" applyAlignment="1">
      <alignment horizontal="right" vertical="center"/>
    </xf>
    <xf numFmtId="0" fontId="0" fillId="8" borderId="1" xfId="0" applyFill="1" applyBorder="1">
      <alignment vertical="center"/>
    </xf>
    <xf numFmtId="0" fontId="0" fillId="16" borderId="1" xfId="0" applyFill="1" applyBorder="1">
      <alignment vertical="center"/>
    </xf>
    <xf numFmtId="0" fontId="5" fillId="16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17" borderId="4" xfId="0" applyFill="1" applyBorder="1">
      <alignment vertical="center"/>
    </xf>
    <xf numFmtId="0" fontId="0" fillId="17" borderId="5" xfId="0" applyFill="1" applyBorder="1">
      <alignment vertical="center"/>
    </xf>
    <xf numFmtId="0" fontId="0" fillId="17" borderId="3" xfId="0" applyFill="1" applyBorder="1">
      <alignment vertical="center"/>
    </xf>
    <xf numFmtId="0" fontId="0" fillId="10" borderId="1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18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'[1]Direct Computation'!$E$4</c:f>
              <c:strCache>
                <c:ptCount val="1"/>
                <c:pt idx="0">
                  <c:v>Z11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Computation'!$E$5:$E$29</c:f>
              <c:numCache>
                <c:formatCode>General</c:formatCode>
                <c:ptCount val="25"/>
                <c:pt idx="0">
                  <c:v>83.095790727922562</c:v>
                </c:pt>
                <c:pt idx="1">
                  <c:v>87.989608388713037</c:v>
                </c:pt>
                <c:pt idx="2">
                  <c:v>94.521754761799102</c:v>
                </c:pt>
                <c:pt idx="3">
                  <c:v>99.85071585933882</c:v>
                </c:pt>
                <c:pt idx="4">
                  <c:v>103.38162902228403</c:v>
                </c:pt>
                <c:pt idx="5">
                  <c:v>104.95284266933095</c:v>
                </c:pt>
                <c:pt idx="6">
                  <c:v>110.72875878644362</c:v>
                </c:pt>
                <c:pt idx="7">
                  <c:v>111.82822420910422</c:v>
                </c:pt>
                <c:pt idx="8">
                  <c:v>113.00162886464825</c:v>
                </c:pt>
                <c:pt idx="9">
                  <c:v>114.54851336190076</c:v>
                </c:pt>
                <c:pt idx="10">
                  <c:v>119.07289502862329</c:v>
                </c:pt>
                <c:pt idx="11">
                  <c:v>120.70929661179088</c:v>
                </c:pt>
                <c:pt idx="12">
                  <c:v>124.85145386524526</c:v>
                </c:pt>
                <c:pt idx="13">
                  <c:v>127.63953034537897</c:v>
                </c:pt>
                <c:pt idx="14">
                  <c:v>131.70371227153004</c:v>
                </c:pt>
                <c:pt idx="15">
                  <c:v>135.63461804698713</c:v>
                </c:pt>
                <c:pt idx="16">
                  <c:v>138.55597066893449</c:v>
                </c:pt>
                <c:pt idx="17">
                  <c:v>139.44071185364606</c:v>
                </c:pt>
                <c:pt idx="18">
                  <c:v>143.12967630540655</c:v>
                </c:pt>
                <c:pt idx="19">
                  <c:v>146.70850580665379</c:v>
                </c:pt>
                <c:pt idx="20">
                  <c:v>150.18358637437947</c:v>
                </c:pt>
                <c:pt idx="21">
                  <c:v>164.30363873367179</c:v>
                </c:pt>
                <c:pt idx="22">
                  <c:v>166.19158145584512</c:v>
                </c:pt>
                <c:pt idx="23">
                  <c:v>180.31163381513747</c:v>
                </c:pt>
                <c:pt idx="24">
                  <c:v>192.94245105804418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A3-4737-8450-AFFE06E10C44}"/>
            </c:ext>
          </c:extLst>
        </c:ser>
        <c:ser>
          <c:idx val="1"/>
          <c:order val="1"/>
          <c:tx>
            <c:strRef>
              <c:f>'[1]Direct Computation'!$F$4</c:f>
              <c:strCache>
                <c:ptCount val="1"/>
                <c:pt idx="0">
                  <c:v>Z22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Computation'!$F$5:$F$29</c:f>
              <c:numCache>
                <c:formatCode>General</c:formatCode>
                <c:ptCount val="25"/>
                <c:pt idx="0">
                  <c:v>97.215843087214893</c:v>
                </c:pt>
                <c:pt idx="1">
                  <c:v>101.57566483077184</c:v>
                </c:pt>
                <c:pt idx="2">
                  <c:v>107.42472169071476</c:v>
                </c:pt>
                <c:pt idx="3">
                  <c:v>112.22063662233867</c:v>
                </c:pt>
                <c:pt idx="4">
                  <c:v>115.4099437884658</c:v>
                </c:pt>
                <c:pt idx="5">
                  <c:v>116.83204688468136</c:v>
                </c:pt>
                <c:pt idx="6">
                  <c:v>122.07479971792203</c:v>
                </c:pt>
                <c:pt idx="7">
                  <c:v>123.07539345189427</c:v>
                </c:pt>
                <c:pt idx="8">
                  <c:v>124.1441840544703</c:v>
                </c:pt>
                <c:pt idx="9">
                  <c:v>125.55457544213334</c:v>
                </c:pt>
                <c:pt idx="10">
                  <c:v>129.6888432429505</c:v>
                </c:pt>
                <c:pt idx="11">
                  <c:v>131.18742973488111</c:v>
                </c:pt>
                <c:pt idx="12">
                  <c:v>134.98835294979983</c:v>
                </c:pt>
                <c:pt idx="13">
                  <c:v>137.55276913147276</c:v>
                </c:pt>
                <c:pt idx="14">
                  <c:v>141.29938296409983</c:v>
                </c:pt>
                <c:pt idx="15">
                  <c:v>144.93244539330294</c:v>
                </c:pt>
                <c:pt idx="16">
                  <c:v>147.6382277928449</c:v>
                </c:pt>
                <c:pt idx="17">
                  <c:v>148.45863740294629</c:v>
                </c:pt>
                <c:pt idx="18">
                  <c:v>151.88406715811635</c:v>
                </c:pt>
                <c:pt idx="19">
                  <c:v>155.21433367336019</c:v>
                </c:pt>
                <c:pt idx="20">
                  <c:v>158.45458187372907</c:v>
                </c:pt>
                <c:pt idx="21">
                  <c:v>171.683314995502</c:v>
                </c:pt>
                <c:pt idx="22">
                  <c:v>173.45937540885285</c:v>
                </c:pt>
                <c:pt idx="23">
                  <c:v>186.79331422864752</c:v>
                </c:pt>
                <c:pt idx="24">
                  <c:v>198.79150791798693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A3-4737-8450-AFFE06E10C44}"/>
            </c:ext>
          </c:extLst>
        </c:ser>
        <c:ser>
          <c:idx val="2"/>
          <c:order val="2"/>
          <c:tx>
            <c:strRef>
              <c:f>'[1]Direct Computation'!$G$4</c:f>
              <c:strCache>
                <c:ptCount val="1"/>
                <c:pt idx="0">
                  <c:v>Z77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Computation'!$G$5:$G$29</c:f>
              <c:numCache>
                <c:formatCode>General</c:formatCode>
                <c:ptCount val="25"/>
                <c:pt idx="0">
                  <c:v>0</c:v>
                </c:pt>
                <c:pt idx="1">
                  <c:v>9.5956706925694384</c:v>
                </c:pt>
                <c:pt idx="2">
                  <c:v>21.857051941408407</c:v>
                </c:pt>
                <c:pt idx="3">
                  <c:v>31.452722633978183</c:v>
                </c:pt>
                <c:pt idx="4">
                  <c:v>37.630673761122509</c:v>
                </c:pt>
                <c:pt idx="5">
                  <c:v>40.336926044257844</c:v>
                </c:pt>
                <c:pt idx="6">
                  <c:v>50.074500296310063</c:v>
                </c:pt>
                <c:pt idx="7">
                  <c:v>51.892562221876851</c:v>
                </c:pt>
                <c:pt idx="8">
                  <c:v>53.820998741159407</c:v>
                </c:pt>
                <c:pt idx="9">
                  <c:v>56.344921125723516</c:v>
                </c:pt>
                <c:pt idx="10">
                  <c:v>63.612715078731235</c:v>
                </c:pt>
                <c:pt idx="11">
                  <c:v>66.201373828987627</c:v>
                </c:pt>
                <c:pt idx="12">
                  <c:v>72.664702820390488</c:v>
                </c:pt>
                <c:pt idx="13">
                  <c:v>76.946653898525881</c:v>
                </c:pt>
                <c:pt idx="14">
                  <c:v>83.095790727922562</c:v>
                </c:pt>
                <c:pt idx="15">
                  <c:v>88.944847587865297</c:v>
                </c:pt>
                <c:pt idx="16">
                  <c:v>93.232689799516905</c:v>
                </c:pt>
                <c:pt idx="17">
                  <c:v>94.521754761799102</c:v>
                </c:pt>
                <c:pt idx="18">
                  <c:v>99.85071585933882</c:v>
                </c:pt>
                <c:pt idx="19">
                  <c:v>104.95284266933095</c:v>
                </c:pt>
                <c:pt idx="20">
                  <c:v>109.84666033012164</c:v>
                </c:pt>
                <c:pt idx="21">
                  <c:v>129.1797898869664</c:v>
                </c:pt>
                <c:pt idx="22">
                  <c:v>131.70371227153004</c:v>
                </c:pt>
                <c:pt idx="23">
                  <c:v>150.18358637437947</c:v>
                </c:pt>
                <c:pt idx="24">
                  <c:v>166.19158145584512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A3-4737-8450-AFFE06E10C44}"/>
            </c:ext>
          </c:extLst>
        </c:ser>
        <c:ser>
          <c:idx val="3"/>
          <c:order val="3"/>
          <c:tx>
            <c:strRef>
              <c:f>'[1]Direct Computation'!$J$4</c:f>
              <c:strCache>
                <c:ptCount val="1"/>
                <c:pt idx="0">
                  <c:v>Z33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Computation'!$J$5:$J$29</c:f>
              <c:numCache>
                <c:formatCode>General</c:formatCode>
                <c:ptCount val="25"/>
                <c:pt idx="0">
                  <c:v>0</c:v>
                </c:pt>
                <c:pt idx="1">
                  <c:v>34.487869184314413</c:v>
                </c:pt>
                <c:pt idx="2">
                  <c:v>53.175798551412882</c:v>
                </c:pt>
                <c:pt idx="3">
                  <c:v>64.867761930846697</c:v>
                </c:pt>
                <c:pt idx="4">
                  <c:v>71.723514764852538</c:v>
                </c:pt>
                <c:pt idx="5">
                  <c:v>74.609990224315212</c:v>
                </c:pt>
                <c:pt idx="6">
                  <c:v>84.55650862643067</c:v>
                </c:pt>
                <c:pt idx="7">
                  <c:v>86.35174596955595</c:v>
                </c:pt>
                <c:pt idx="8">
                  <c:v>88.238430065744922</c:v>
                </c:pt>
                <c:pt idx="9">
                  <c:v>90.682603382308969</c:v>
                </c:pt>
                <c:pt idx="10">
                  <c:v>97.58386684958883</c:v>
                </c:pt>
                <c:pt idx="11">
                  <c:v>100.00003780921335</c:v>
                </c:pt>
                <c:pt idx="12">
                  <c:v>105.95430129786592</c:v>
                </c:pt>
                <c:pt idx="13">
                  <c:v>109.84666033012164</c:v>
                </c:pt>
                <c:pt idx="14">
                  <c:v>115.37716153920454</c:v>
                </c:pt>
                <c:pt idx="15">
                  <c:v>120.58501583986802</c:v>
                </c:pt>
                <c:pt idx="16">
                  <c:v>124.37640456758929</c:v>
                </c:pt>
                <c:pt idx="17">
                  <c:v>125.51248739650683</c:v>
                </c:pt>
                <c:pt idx="18">
                  <c:v>130.19333535039945</c:v>
                </c:pt>
                <c:pt idx="19">
                  <c:v>134.65504770977114</c:v>
                </c:pt>
                <c:pt idx="20">
                  <c:v>138.92037059985958</c:v>
                </c:pt>
                <c:pt idx="21">
                  <c:v>155.69357349859908</c:v>
                </c:pt>
                <c:pt idx="22">
                  <c:v>157.87939541490417</c:v>
                </c:pt>
                <c:pt idx="23">
                  <c:v>173.8976073429109</c:v>
                </c:pt>
                <c:pt idx="24">
                  <c:v>187.83084626118398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A3-4737-8450-AFFE06E10C44}"/>
            </c:ext>
          </c:extLst>
        </c:ser>
        <c:ser>
          <c:idx val="4"/>
          <c:order val="4"/>
          <c:tx>
            <c:strRef>
              <c:f>'[1]Direct Computation'!$M$4</c:f>
              <c:strCache>
                <c:ptCount val="1"/>
                <c:pt idx="0">
                  <c:v>Znew3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Computation'!$M$5:$M$29</c:f>
              <c:numCache>
                <c:formatCode>General</c:formatCode>
                <c:ptCount val="25"/>
                <c:pt idx="0">
                  <c:v>0</c:v>
                </c:pt>
                <c:pt idx="1">
                  <c:v>49.161989298627709</c:v>
                </c:pt>
                <c:pt idx="2">
                  <c:v>68.504683212461813</c:v>
                </c:pt>
                <c:pt idx="3">
                  <c:v>80.342405784590866</c:v>
                </c:pt>
                <c:pt idx="4">
                  <c:v>87.221368872909864</c:v>
                </c:pt>
                <c:pt idx="5">
                  <c:v>90.106046779425299</c:v>
                </c:pt>
                <c:pt idx="6">
                  <c:v>100.00004275396735</c:v>
                </c:pt>
                <c:pt idx="7">
                  <c:v>101.77874319411303</c:v>
                </c:pt>
                <c:pt idx="8">
                  <c:v>103.64587458699334</c:v>
                </c:pt>
                <c:pt idx="9">
                  <c:v>106.06149374732375</c:v>
                </c:pt>
                <c:pt idx="10">
                  <c:v>112.86335735796675</c:v>
                </c:pt>
                <c:pt idx="11">
                  <c:v>115.23845300204796</c:v>
                </c:pt>
                <c:pt idx="12">
                  <c:v>121.07828515359017</c:v>
                </c:pt>
                <c:pt idx="13">
                  <c:v>124.88604093764833</c:v>
                </c:pt>
                <c:pt idx="14">
                  <c:v>130.28354089217291</c:v>
                </c:pt>
                <c:pt idx="15">
                  <c:v>135.352892474047</c:v>
                </c:pt>
                <c:pt idx="16">
                  <c:v>139.03560905168888</c:v>
                </c:pt>
                <c:pt idx="17">
                  <c:v>140.13786815035917</c:v>
                </c:pt>
                <c:pt idx="18">
                  <c:v>144.67333770505778</c:v>
                </c:pt>
                <c:pt idx="19">
                  <c:v>148.98762691279811</c:v>
                </c:pt>
                <c:pt idx="20">
                  <c:v>153.10412659882033</c:v>
                </c:pt>
                <c:pt idx="21">
                  <c:v>169.22041499306926</c:v>
                </c:pt>
                <c:pt idx="22">
                  <c:v>171.31253334935579</c:v>
                </c:pt>
                <c:pt idx="23">
                  <c:v>186.5904957802436</c:v>
                </c:pt>
                <c:pt idx="24">
                  <c:v>199.80801034040149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3A3-4737-8450-AFFE06E10C44}"/>
            </c:ext>
          </c:extLst>
        </c:ser>
        <c:ser>
          <c:idx val="5"/>
          <c:order val="5"/>
          <c:tx>
            <c:strRef>
              <c:f>'[1]Direct Computation'!$N$4</c:f>
              <c:strCache>
                <c:ptCount val="1"/>
                <c:pt idx="0">
                  <c:v>Znewnew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Computation'!$N$5:$N$29</c:f>
              <c:numCache>
                <c:formatCode>General</c:formatCode>
                <c:ptCount val="25"/>
                <c:pt idx="0">
                  <c:v>35.964565560576297</c:v>
                </c:pt>
                <c:pt idx="1">
                  <c:v>70.079748298791017</c:v>
                </c:pt>
                <c:pt idx="2">
                  <c:v>88.252395824435766</c:v>
                </c:pt>
                <c:pt idx="3">
                  <c:v>99.508630714548318</c:v>
                </c:pt>
                <c:pt idx="4">
                  <c:v>106.06796408410578</c:v>
                </c:pt>
                <c:pt idx="5">
                  <c:v>108.8205432249204</c:v>
                </c:pt>
                <c:pt idx="6">
                  <c:v>118.26420831748364</c:v>
                </c:pt>
                <c:pt idx="7">
                  <c:v>119.96181953084461</c:v>
                </c:pt>
                <c:pt idx="8">
                  <c:v>121.74363608802567</c:v>
                </c:pt>
                <c:pt idx="9">
                  <c:v>124.04849481976984</c:v>
                </c:pt>
                <c:pt idx="10">
                  <c:v>130.53528052691408</c:v>
                </c:pt>
                <c:pt idx="11">
                  <c:v>132.79896029280994</c:v>
                </c:pt>
                <c:pt idx="12">
                  <c:v>138.36107601258252</c:v>
                </c:pt>
                <c:pt idx="13">
                  <c:v>141.9845007049629</c:v>
                </c:pt>
                <c:pt idx="14">
                  <c:v>147.11577924921374</c:v>
                </c:pt>
                <c:pt idx="15">
                  <c:v>151.92937010863506</c:v>
                </c:pt>
                <c:pt idx="16">
                  <c:v>155.42257111853698</c:v>
                </c:pt>
                <c:pt idx="17">
                  <c:v>156.46747584315676</c:v>
                </c:pt>
                <c:pt idx="18">
                  <c:v>160.76379475485552</c:v>
                </c:pt>
                <c:pt idx="19">
                  <c:v>164.84575476851134</c:v>
                </c:pt>
                <c:pt idx="20">
                  <c:v>168.73604267228535</c:v>
                </c:pt>
                <c:pt idx="21">
                  <c:v>183.92248444785193</c:v>
                </c:pt>
                <c:pt idx="22">
                  <c:v>185.88862723630388</c:v>
                </c:pt>
                <c:pt idx="23">
                  <c:v>200.20984559530467</c:v>
                </c:pt>
                <c:pt idx="24">
                  <c:v>212.54890658734308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3A3-4737-8450-AFFE06E10C44}"/>
            </c:ext>
          </c:extLst>
        </c:ser>
        <c:ser>
          <c:idx val="6"/>
          <c:order val="6"/>
          <c:tx>
            <c:strRef>
              <c:f>'[1]Direct Computation'!$O$4</c:f>
              <c:strCache>
                <c:ptCount val="1"/>
                <c:pt idx="0">
                  <c:v>Z13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Computation'!$O$5:$O$29</c:f>
              <c:numCache>
                <c:formatCode>General</c:formatCode>
                <c:ptCount val="25"/>
                <c:pt idx="0">
                  <c:v>0</c:v>
                </c:pt>
                <c:pt idx="1">
                  <c:v>55.086968546916694</c:v>
                </c:pt>
                <c:pt idx="2">
                  <c:v>70.896190235720567</c:v>
                </c:pt>
                <c:pt idx="3">
                  <c:v>80.480385591696873</c:v>
                </c:pt>
                <c:pt idx="4">
                  <c:v>86.109777584164604</c:v>
                </c:pt>
                <c:pt idx="5">
                  <c:v>88.490285147991671</c:v>
                </c:pt>
                <c:pt idx="6">
                  <c:v>96.761755087017107</c:v>
                </c:pt>
                <c:pt idx="7">
                  <c:v>98.267809628235398</c:v>
                </c:pt>
                <c:pt idx="8">
                  <c:v>99.855326978026213</c:v>
                </c:pt>
                <c:pt idx="9">
                  <c:v>101.91936717440099</c:v>
                </c:pt>
                <c:pt idx="10">
                  <c:v>107.79421846216171</c:v>
                </c:pt>
                <c:pt idx="11">
                  <c:v>109.8678034052863</c:v>
                </c:pt>
                <c:pt idx="12">
                  <c:v>115.01542748829308</c:v>
                </c:pt>
                <c:pt idx="13">
                  <c:v>118.40935830644932</c:v>
                </c:pt>
                <c:pt idx="14">
                  <c:v>123.2704363830405</c:v>
                </c:pt>
                <c:pt idx="15">
                  <c:v>127.88863344969481</c:v>
                </c:pt>
                <c:pt idx="16">
                  <c:v>131.27487750203551</c:v>
                </c:pt>
                <c:pt idx="17">
                  <c:v>132.29342609929901</c:v>
                </c:pt>
                <c:pt idx="18">
                  <c:v>136.50835119443761</c:v>
                </c:pt>
                <c:pt idx="19">
                  <c:v>140.5526266165958</c:v>
                </c:pt>
                <c:pt idx="20">
                  <c:v>144.44223578006822</c:v>
                </c:pt>
                <c:pt idx="21">
                  <c:v>159.94067854447849</c:v>
                </c:pt>
                <c:pt idx="22">
                  <c:v>161.98217927690573</c:v>
                </c:pt>
                <c:pt idx="23">
                  <c:v>177.07558187549043</c:v>
                </c:pt>
                <c:pt idx="24">
                  <c:v>190.36949299175933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3A3-4737-8450-AFFE06E10C44}"/>
            </c:ext>
          </c:extLst>
        </c:ser>
        <c:ser>
          <c:idx val="7"/>
          <c:order val="7"/>
          <c:tx>
            <c:strRef>
              <c:f>'[1]Direct Computation'!$P$4</c:f>
              <c:strCache>
                <c:ptCount val="1"/>
                <c:pt idx="0">
                  <c:v>Z23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Computation'!$P$5:$P$29</c:f>
              <c:numCache>
                <c:formatCode>General</c:formatCode>
                <c:ptCount val="25"/>
                <c:pt idx="0">
                  <c:v>0</c:v>
                </c:pt>
                <c:pt idx="1">
                  <c:v>59.18723038792595</c:v>
                </c:pt>
                <c:pt idx="2">
                  <c:v>75.580390049714893</c:v>
                </c:pt>
                <c:pt idx="3">
                  <c:v>85.319994961005008</c:v>
                </c:pt>
                <c:pt idx="4">
                  <c:v>90.981354173934065</c:v>
                </c:pt>
                <c:pt idx="5">
                  <c:v>93.364007390175857</c:v>
                </c:pt>
                <c:pt idx="6">
                  <c:v>101.59832112499826</c:v>
                </c:pt>
                <c:pt idx="7">
                  <c:v>103.09110102458467</c:v>
                </c:pt>
                <c:pt idx="8">
                  <c:v>104.6627340688143</c:v>
                </c:pt>
                <c:pt idx="9">
                  <c:v>106.7034009188703</c:v>
                </c:pt>
                <c:pt idx="10">
                  <c:v>112.49683911513816</c:v>
                </c:pt>
                <c:pt idx="11">
                  <c:v>114.53710286881552</c:v>
                </c:pt>
                <c:pt idx="12">
                  <c:v>119.59346395244917</c:v>
                </c:pt>
                <c:pt idx="13">
                  <c:v>122.92156974368871</c:v>
                </c:pt>
                <c:pt idx="14">
                  <c:v>127.68211203468901</c:v>
                </c:pt>
                <c:pt idx="15">
                  <c:v>132.19939948223006</c:v>
                </c:pt>
                <c:pt idx="16">
                  <c:v>135.50908438036464</c:v>
                </c:pt>
                <c:pt idx="17">
                  <c:v>136.50425947910881</c:v>
                </c:pt>
                <c:pt idx="18">
                  <c:v>140.62109830995928</c:v>
                </c:pt>
                <c:pt idx="19">
                  <c:v>144.56968391065485</c:v>
                </c:pt>
                <c:pt idx="20">
                  <c:v>148.36633458148191</c:v>
                </c:pt>
                <c:pt idx="21">
                  <c:v>163.49308493552661</c:v>
                </c:pt>
                <c:pt idx="22">
                  <c:v>165.48613633352065</c:v>
                </c:pt>
                <c:pt idx="23">
                  <c:v>180.23015955165306</c:v>
                </c:pt>
                <c:pt idx="24">
                  <c:v>193.23347836690294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3A3-4737-8450-AFFE06E10C44}"/>
            </c:ext>
          </c:extLst>
        </c:ser>
        <c:ser>
          <c:idx val="8"/>
          <c:order val="8"/>
          <c:tx>
            <c:strRef>
              <c:f>'[1]Direct Computation'!$Q$4</c:f>
              <c:strCache>
                <c:ptCount val="1"/>
                <c:pt idx="0">
                  <c:v>Z73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Computation'!$Q$5:$Q$29</c:f>
              <c:numCache>
                <c:formatCode>General</c:formatCode>
                <c:ptCount val="25"/>
                <c:pt idx="0">
                  <c:v>0</c:v>
                </c:pt>
                <c:pt idx="1">
                  <c:v>18.1915979391887</c:v>
                </c:pt>
                <c:pt idx="2">
                  <c:v>34.092025327986917</c:v>
                </c:pt>
                <c:pt idx="3">
                  <c:v>45.169322818676953</c:v>
                </c:pt>
                <c:pt idx="4">
                  <c:v>51.951941110195484</c:v>
                </c:pt>
                <c:pt idx="5">
                  <c:v>54.859253165177186</c:v>
                </c:pt>
                <c:pt idx="6">
                  <c:v>65.070153805482477</c:v>
                </c:pt>
                <c:pt idx="7">
                  <c:v>66.940371605578093</c:v>
                </c:pt>
                <c:pt idx="8">
                  <c:v>68.913572200912213</c:v>
                </c:pt>
                <c:pt idx="9">
                  <c:v>71.480795568120726</c:v>
                </c:pt>
                <c:pt idx="10">
                  <c:v>78.788163566513845</c:v>
                </c:pt>
                <c:pt idx="11">
                  <c:v>81.364242059522866</c:v>
                </c:pt>
                <c:pt idx="12">
                  <c:v>87.744730989111488</c:v>
                </c:pt>
                <c:pt idx="13">
                  <c:v>91.936570277179698</c:v>
                </c:pt>
                <c:pt idx="14">
                  <c:v>97.91504720952473</c:v>
                </c:pt>
                <c:pt idx="15">
                  <c:v>103.56358363468011</c:v>
                </c:pt>
                <c:pt idx="16">
                  <c:v>107.68447773671593</c:v>
                </c:pt>
                <c:pt idx="17">
                  <c:v>108.92043221194092</c:v>
                </c:pt>
                <c:pt idx="18">
                  <c:v>114.01709404669262</c:v>
                </c:pt>
                <c:pt idx="19">
                  <c:v>118.87989753072158</c:v>
                </c:pt>
                <c:pt idx="20">
                  <c:v>123.5311246699284</c:v>
                </c:pt>
                <c:pt idx="21">
                  <c:v>141.81841598078859</c:v>
                </c:pt>
                <c:pt idx="22">
                  <c:v>144.19882963230893</c:v>
                </c:pt>
                <c:pt idx="23">
                  <c:v>161.60620759327901</c:v>
                </c:pt>
                <c:pt idx="24">
                  <c:v>176.68023484910776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3A3-4737-8450-AFFE06E10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840352"/>
        <c:axId val="1461858240"/>
      </c:scatterChart>
      <c:valAx>
        <c:axId val="1461840352"/>
        <c:scaling>
          <c:orientation val="minMax"/>
          <c:max val="4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1858240"/>
        <c:crosses val="autoZero"/>
        <c:crossBetween val="midCat"/>
      </c:valAx>
      <c:valAx>
        <c:axId val="146185824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Z0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1840352"/>
        <c:crosses val="autoZero"/>
        <c:crossBetween val="midCat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Analysis!$J$4</c:f>
              <c:strCache>
                <c:ptCount val="1"/>
                <c:pt idx="0">
                  <c:v>Z0-lower-limit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Analysis!$J$5:$J$13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50</c:v>
                </c:pt>
                <c:pt idx="2">
                  <c:v>58.9</c:v>
                </c:pt>
                <c:pt idx="4">
                  <c:v>89.35</c:v>
                </c:pt>
                <c:pt idx="5">
                  <c:v>96.6</c:v>
                </c:pt>
                <c:pt idx="6">
                  <c:v>99.15</c:v>
                </c:pt>
                <c:pt idx="7">
                  <c:v>103.95</c:v>
                </c:pt>
                <c:pt idx="8">
                  <c:v>127.25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B0-4D6E-860A-A6AC19615780}"/>
            </c:ext>
          </c:extLst>
        </c:ser>
        <c:ser>
          <c:idx val="1"/>
          <c:order val="1"/>
          <c:tx>
            <c:strRef>
              <c:f>Analysis!$K$4</c:f>
              <c:strCache>
                <c:ptCount val="1"/>
                <c:pt idx="0">
                  <c:v>Z0-upper-limit</c:v>
                </c:pt>
              </c:strCache>
            </c:strRef>
          </c:tx>
          <c:spPr>
            <a:ln w="3810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Analysis!$K$5:$K$13</c:f>
              <c:numCache>
                <c:formatCode>General</c:formatCode>
                <c:ptCount val="9"/>
                <c:pt idx="0">
                  <c:v>42.8</c:v>
                </c:pt>
                <c:pt idx="1">
                  <c:v>52.1</c:v>
                </c:pt>
                <c:pt idx="2">
                  <c:v>63.3</c:v>
                </c:pt>
                <c:pt idx="4">
                  <c:v>96.7</c:v>
                </c:pt>
                <c:pt idx="5">
                  <c:v>98.7</c:v>
                </c:pt>
                <c:pt idx="6">
                  <c:v>101.6</c:v>
                </c:pt>
                <c:pt idx="7">
                  <c:v>109.45</c:v>
                </c:pt>
                <c:pt idx="8">
                  <c:v>134.15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B0-4D6E-860A-A6AC19615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026032"/>
        <c:axId val="1377109792"/>
      </c:scatterChart>
      <c:valAx>
        <c:axId val="1156026032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7109792"/>
        <c:crosses val="autoZero"/>
        <c:crossBetween val="midCat"/>
      </c:valAx>
      <c:valAx>
        <c:axId val="13771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Z0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6026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4319194995054"/>
          <c:y val="3.9320822162645222E-2"/>
          <c:w val="0.58788014868339356"/>
          <c:h val="0.78490561238974899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'[1]Direct Computation'!$G$4</c:f>
              <c:strCache>
                <c:ptCount val="1"/>
                <c:pt idx="0">
                  <c:v>Z77</c:v>
                </c:pt>
              </c:strCache>
            </c:strRef>
          </c:tx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Computation'!$G$5:$G$29</c:f>
              <c:numCache>
                <c:formatCode>General</c:formatCode>
                <c:ptCount val="25"/>
                <c:pt idx="0">
                  <c:v>0</c:v>
                </c:pt>
                <c:pt idx="1">
                  <c:v>9.5956706925694384</c:v>
                </c:pt>
                <c:pt idx="2">
                  <c:v>21.857051941408407</c:v>
                </c:pt>
                <c:pt idx="3">
                  <c:v>31.452722633978183</c:v>
                </c:pt>
                <c:pt idx="4">
                  <c:v>37.630673761122509</c:v>
                </c:pt>
                <c:pt idx="5">
                  <c:v>40.336926044257844</c:v>
                </c:pt>
                <c:pt idx="6">
                  <c:v>50.074500296310063</c:v>
                </c:pt>
                <c:pt idx="7">
                  <c:v>51.892562221876851</c:v>
                </c:pt>
                <c:pt idx="8">
                  <c:v>53.820998741159407</c:v>
                </c:pt>
                <c:pt idx="9">
                  <c:v>56.344921125723516</c:v>
                </c:pt>
                <c:pt idx="10">
                  <c:v>63.612715078731235</c:v>
                </c:pt>
                <c:pt idx="11">
                  <c:v>66.201373828987627</c:v>
                </c:pt>
                <c:pt idx="12">
                  <c:v>72.664702820390488</c:v>
                </c:pt>
                <c:pt idx="13">
                  <c:v>76.946653898525881</c:v>
                </c:pt>
                <c:pt idx="14">
                  <c:v>83.095790727922562</c:v>
                </c:pt>
                <c:pt idx="15">
                  <c:v>88.944847587865297</c:v>
                </c:pt>
                <c:pt idx="16">
                  <c:v>93.232689799516905</c:v>
                </c:pt>
                <c:pt idx="17">
                  <c:v>94.521754761799102</c:v>
                </c:pt>
                <c:pt idx="18">
                  <c:v>99.85071585933882</c:v>
                </c:pt>
                <c:pt idx="19">
                  <c:v>104.95284266933095</c:v>
                </c:pt>
                <c:pt idx="20">
                  <c:v>109.84666033012164</c:v>
                </c:pt>
                <c:pt idx="21">
                  <c:v>129.1797898869664</c:v>
                </c:pt>
                <c:pt idx="22">
                  <c:v>131.70371227153004</c:v>
                </c:pt>
                <c:pt idx="23">
                  <c:v>150.18358637437947</c:v>
                </c:pt>
                <c:pt idx="24">
                  <c:v>166.19158145584512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5F1-4762-AAEB-4FFA91251E74}"/>
            </c:ext>
          </c:extLst>
        </c:ser>
        <c:ser>
          <c:idx val="5"/>
          <c:order val="1"/>
          <c:tx>
            <c:strRef>
              <c:f>'[1]Direct Computation'!$J$4</c:f>
              <c:strCache>
                <c:ptCount val="1"/>
                <c:pt idx="0">
                  <c:v>Z33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Computation'!$J$5:$J$29</c:f>
              <c:numCache>
                <c:formatCode>General</c:formatCode>
                <c:ptCount val="25"/>
                <c:pt idx="0">
                  <c:v>0</c:v>
                </c:pt>
                <c:pt idx="1">
                  <c:v>34.487869184314413</c:v>
                </c:pt>
                <c:pt idx="2">
                  <c:v>53.175798551412882</c:v>
                </c:pt>
                <c:pt idx="3">
                  <c:v>64.867761930846697</c:v>
                </c:pt>
                <c:pt idx="4">
                  <c:v>71.723514764852538</c:v>
                </c:pt>
                <c:pt idx="5">
                  <c:v>74.609990224315212</c:v>
                </c:pt>
                <c:pt idx="6">
                  <c:v>84.55650862643067</c:v>
                </c:pt>
                <c:pt idx="7">
                  <c:v>86.35174596955595</c:v>
                </c:pt>
                <c:pt idx="8">
                  <c:v>88.238430065744922</c:v>
                </c:pt>
                <c:pt idx="9">
                  <c:v>90.682603382308969</c:v>
                </c:pt>
                <c:pt idx="10">
                  <c:v>97.58386684958883</c:v>
                </c:pt>
                <c:pt idx="11">
                  <c:v>100.00003780921335</c:v>
                </c:pt>
                <c:pt idx="12">
                  <c:v>105.95430129786592</c:v>
                </c:pt>
                <c:pt idx="13">
                  <c:v>109.84666033012164</c:v>
                </c:pt>
                <c:pt idx="14">
                  <c:v>115.37716153920454</c:v>
                </c:pt>
                <c:pt idx="15">
                  <c:v>120.58501583986802</c:v>
                </c:pt>
                <c:pt idx="16">
                  <c:v>124.37640456758929</c:v>
                </c:pt>
                <c:pt idx="17">
                  <c:v>125.51248739650683</c:v>
                </c:pt>
                <c:pt idx="18">
                  <c:v>130.19333535039945</c:v>
                </c:pt>
                <c:pt idx="19">
                  <c:v>134.65504770977114</c:v>
                </c:pt>
                <c:pt idx="20">
                  <c:v>138.92037059985958</c:v>
                </c:pt>
                <c:pt idx="21">
                  <c:v>155.69357349859908</c:v>
                </c:pt>
                <c:pt idx="22">
                  <c:v>157.87939541490417</c:v>
                </c:pt>
                <c:pt idx="23">
                  <c:v>173.8976073429109</c:v>
                </c:pt>
                <c:pt idx="24">
                  <c:v>187.83084626118398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5F1-4762-AAEB-4FFA91251E74}"/>
            </c:ext>
          </c:extLst>
        </c:ser>
        <c:ser>
          <c:idx val="6"/>
          <c:order val="2"/>
          <c:tx>
            <c:strRef>
              <c:f>'[1]Direct Computation'!$M$4</c:f>
              <c:strCache>
                <c:ptCount val="1"/>
                <c:pt idx="0">
                  <c:v>Znew3</c:v>
                </c:pt>
              </c:strCache>
            </c:strRef>
          </c:tx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Computation'!$M$5:$M$29</c:f>
              <c:numCache>
                <c:formatCode>General</c:formatCode>
                <c:ptCount val="25"/>
                <c:pt idx="0">
                  <c:v>0</c:v>
                </c:pt>
                <c:pt idx="1">
                  <c:v>49.161989298627709</c:v>
                </c:pt>
                <c:pt idx="2">
                  <c:v>68.504683212461813</c:v>
                </c:pt>
                <c:pt idx="3">
                  <c:v>80.342405784590866</c:v>
                </c:pt>
                <c:pt idx="4">
                  <c:v>87.221368872909864</c:v>
                </c:pt>
                <c:pt idx="5">
                  <c:v>90.106046779425299</c:v>
                </c:pt>
                <c:pt idx="6">
                  <c:v>100.00004275396735</c:v>
                </c:pt>
                <c:pt idx="7">
                  <c:v>101.77874319411303</c:v>
                </c:pt>
                <c:pt idx="8">
                  <c:v>103.64587458699334</c:v>
                </c:pt>
                <c:pt idx="9">
                  <c:v>106.06149374732375</c:v>
                </c:pt>
                <c:pt idx="10">
                  <c:v>112.86335735796675</c:v>
                </c:pt>
                <c:pt idx="11">
                  <c:v>115.23845300204796</c:v>
                </c:pt>
                <c:pt idx="12">
                  <c:v>121.07828515359017</c:v>
                </c:pt>
                <c:pt idx="13">
                  <c:v>124.88604093764833</c:v>
                </c:pt>
                <c:pt idx="14">
                  <c:v>130.28354089217291</c:v>
                </c:pt>
                <c:pt idx="15">
                  <c:v>135.352892474047</c:v>
                </c:pt>
                <c:pt idx="16">
                  <c:v>139.03560905168888</c:v>
                </c:pt>
                <c:pt idx="17">
                  <c:v>140.13786815035917</c:v>
                </c:pt>
                <c:pt idx="18">
                  <c:v>144.67333770505778</c:v>
                </c:pt>
                <c:pt idx="19">
                  <c:v>148.98762691279811</c:v>
                </c:pt>
                <c:pt idx="20">
                  <c:v>153.10412659882033</c:v>
                </c:pt>
                <c:pt idx="21">
                  <c:v>169.22041499306926</c:v>
                </c:pt>
                <c:pt idx="22">
                  <c:v>171.31253334935579</c:v>
                </c:pt>
                <c:pt idx="23">
                  <c:v>186.5904957802436</c:v>
                </c:pt>
                <c:pt idx="24">
                  <c:v>199.80801034040149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5F1-4762-AAEB-4FFA91251E74}"/>
            </c:ext>
          </c:extLst>
        </c:ser>
        <c:ser>
          <c:idx val="7"/>
          <c:order val="3"/>
          <c:tx>
            <c:strRef>
              <c:f>'[1]Direct Computation'!$N$4</c:f>
              <c:strCache>
                <c:ptCount val="1"/>
                <c:pt idx="0">
                  <c:v>Znewnew</c:v>
                </c:pt>
              </c:strCache>
            </c:strRef>
          </c:tx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Computation'!$N$5:$N$29</c:f>
              <c:numCache>
                <c:formatCode>General</c:formatCode>
                <c:ptCount val="25"/>
                <c:pt idx="0">
                  <c:v>35.964565560576297</c:v>
                </c:pt>
                <c:pt idx="1">
                  <c:v>70.079748298791017</c:v>
                </c:pt>
                <c:pt idx="2">
                  <c:v>88.252395824435766</c:v>
                </c:pt>
                <c:pt idx="3">
                  <c:v>99.508630714548318</c:v>
                </c:pt>
                <c:pt idx="4">
                  <c:v>106.06796408410578</c:v>
                </c:pt>
                <c:pt idx="5">
                  <c:v>108.8205432249204</c:v>
                </c:pt>
                <c:pt idx="6">
                  <c:v>118.26420831748364</c:v>
                </c:pt>
                <c:pt idx="7">
                  <c:v>119.96181953084461</c:v>
                </c:pt>
                <c:pt idx="8">
                  <c:v>121.74363608802567</c:v>
                </c:pt>
                <c:pt idx="9">
                  <c:v>124.04849481976984</c:v>
                </c:pt>
                <c:pt idx="10">
                  <c:v>130.53528052691408</c:v>
                </c:pt>
                <c:pt idx="11">
                  <c:v>132.79896029280994</c:v>
                </c:pt>
                <c:pt idx="12">
                  <c:v>138.36107601258252</c:v>
                </c:pt>
                <c:pt idx="13">
                  <c:v>141.9845007049629</c:v>
                </c:pt>
                <c:pt idx="14">
                  <c:v>147.11577924921374</c:v>
                </c:pt>
                <c:pt idx="15">
                  <c:v>151.92937010863506</c:v>
                </c:pt>
                <c:pt idx="16">
                  <c:v>155.42257111853698</c:v>
                </c:pt>
                <c:pt idx="17">
                  <c:v>156.46747584315676</c:v>
                </c:pt>
                <c:pt idx="18">
                  <c:v>160.76379475485552</c:v>
                </c:pt>
                <c:pt idx="19">
                  <c:v>164.84575476851134</c:v>
                </c:pt>
                <c:pt idx="20">
                  <c:v>168.73604267228535</c:v>
                </c:pt>
                <c:pt idx="21">
                  <c:v>183.92248444785193</c:v>
                </c:pt>
                <c:pt idx="22">
                  <c:v>185.88862723630388</c:v>
                </c:pt>
                <c:pt idx="23">
                  <c:v>200.20984559530467</c:v>
                </c:pt>
                <c:pt idx="24">
                  <c:v>212.54890658734308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5F1-4762-AAEB-4FFA91251E74}"/>
            </c:ext>
          </c:extLst>
        </c:ser>
        <c:ser>
          <c:idx val="8"/>
          <c:order val="4"/>
          <c:tx>
            <c:strRef>
              <c:f>'[1]Direct Computation'!$O$4</c:f>
              <c:strCache>
                <c:ptCount val="1"/>
                <c:pt idx="0">
                  <c:v>Z13</c:v>
                </c:pt>
              </c:strCache>
            </c:strRef>
          </c:tx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Computation'!$O$5:$O$29</c:f>
              <c:numCache>
                <c:formatCode>General</c:formatCode>
                <c:ptCount val="25"/>
                <c:pt idx="0">
                  <c:v>0</c:v>
                </c:pt>
                <c:pt idx="1">
                  <c:v>55.086968546916694</c:v>
                </c:pt>
                <c:pt idx="2">
                  <c:v>70.896190235720567</c:v>
                </c:pt>
                <c:pt idx="3">
                  <c:v>80.480385591696873</c:v>
                </c:pt>
                <c:pt idx="4">
                  <c:v>86.109777584164604</c:v>
                </c:pt>
                <c:pt idx="5">
                  <c:v>88.490285147991671</c:v>
                </c:pt>
                <c:pt idx="6">
                  <c:v>96.761755087017107</c:v>
                </c:pt>
                <c:pt idx="7">
                  <c:v>98.267809628235398</c:v>
                </c:pt>
                <c:pt idx="8">
                  <c:v>99.855326978026213</c:v>
                </c:pt>
                <c:pt idx="9">
                  <c:v>101.91936717440099</c:v>
                </c:pt>
                <c:pt idx="10">
                  <c:v>107.79421846216171</c:v>
                </c:pt>
                <c:pt idx="11">
                  <c:v>109.8678034052863</c:v>
                </c:pt>
                <c:pt idx="12">
                  <c:v>115.01542748829308</c:v>
                </c:pt>
                <c:pt idx="13">
                  <c:v>118.40935830644932</c:v>
                </c:pt>
                <c:pt idx="14">
                  <c:v>123.2704363830405</c:v>
                </c:pt>
                <c:pt idx="15">
                  <c:v>127.88863344969481</c:v>
                </c:pt>
                <c:pt idx="16">
                  <c:v>131.27487750203551</c:v>
                </c:pt>
                <c:pt idx="17">
                  <c:v>132.29342609929901</c:v>
                </c:pt>
                <c:pt idx="18">
                  <c:v>136.50835119443761</c:v>
                </c:pt>
                <c:pt idx="19">
                  <c:v>140.5526266165958</c:v>
                </c:pt>
                <c:pt idx="20">
                  <c:v>144.44223578006822</c:v>
                </c:pt>
                <c:pt idx="21">
                  <c:v>159.94067854447849</c:v>
                </c:pt>
                <c:pt idx="22">
                  <c:v>161.98217927690573</c:v>
                </c:pt>
                <c:pt idx="23">
                  <c:v>177.07558187549043</c:v>
                </c:pt>
                <c:pt idx="24">
                  <c:v>190.36949299175933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5F1-4762-AAEB-4FFA91251E74}"/>
            </c:ext>
          </c:extLst>
        </c:ser>
        <c:ser>
          <c:idx val="9"/>
          <c:order val="5"/>
          <c:tx>
            <c:strRef>
              <c:f>'[1]Direct Computation'!$P$4</c:f>
              <c:strCache>
                <c:ptCount val="1"/>
                <c:pt idx="0">
                  <c:v>Z23</c:v>
                </c:pt>
              </c:strCache>
            </c:strRef>
          </c:tx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Computation'!$P$5:$P$29</c:f>
              <c:numCache>
                <c:formatCode>General</c:formatCode>
                <c:ptCount val="25"/>
                <c:pt idx="0">
                  <c:v>0</c:v>
                </c:pt>
                <c:pt idx="1">
                  <c:v>59.18723038792595</c:v>
                </c:pt>
                <c:pt idx="2">
                  <c:v>75.580390049714893</c:v>
                </c:pt>
                <c:pt idx="3">
                  <c:v>85.319994961005008</c:v>
                </c:pt>
                <c:pt idx="4">
                  <c:v>90.981354173934065</c:v>
                </c:pt>
                <c:pt idx="5">
                  <c:v>93.364007390175857</c:v>
                </c:pt>
                <c:pt idx="6">
                  <c:v>101.59832112499826</c:v>
                </c:pt>
                <c:pt idx="7">
                  <c:v>103.09110102458467</c:v>
                </c:pt>
                <c:pt idx="8">
                  <c:v>104.6627340688143</c:v>
                </c:pt>
                <c:pt idx="9">
                  <c:v>106.7034009188703</c:v>
                </c:pt>
                <c:pt idx="10">
                  <c:v>112.49683911513816</c:v>
                </c:pt>
                <c:pt idx="11">
                  <c:v>114.53710286881552</c:v>
                </c:pt>
                <c:pt idx="12">
                  <c:v>119.59346395244917</c:v>
                </c:pt>
                <c:pt idx="13">
                  <c:v>122.92156974368871</c:v>
                </c:pt>
                <c:pt idx="14">
                  <c:v>127.68211203468901</c:v>
                </c:pt>
                <c:pt idx="15">
                  <c:v>132.19939948223006</c:v>
                </c:pt>
                <c:pt idx="16">
                  <c:v>135.50908438036464</c:v>
                </c:pt>
                <c:pt idx="17">
                  <c:v>136.50425947910881</c:v>
                </c:pt>
                <c:pt idx="18">
                  <c:v>140.62109830995928</c:v>
                </c:pt>
                <c:pt idx="19">
                  <c:v>144.56968391065485</c:v>
                </c:pt>
                <c:pt idx="20">
                  <c:v>148.36633458148191</c:v>
                </c:pt>
                <c:pt idx="21">
                  <c:v>163.49308493552661</c:v>
                </c:pt>
                <c:pt idx="22">
                  <c:v>165.48613633352065</c:v>
                </c:pt>
                <c:pt idx="23">
                  <c:v>180.23015955165306</c:v>
                </c:pt>
                <c:pt idx="24">
                  <c:v>193.23347836690294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5F1-4762-AAEB-4FFA91251E74}"/>
            </c:ext>
          </c:extLst>
        </c:ser>
        <c:ser>
          <c:idx val="10"/>
          <c:order val="6"/>
          <c:tx>
            <c:strRef>
              <c:f>'[1]Direct Computation'!$Q$4</c:f>
              <c:strCache>
                <c:ptCount val="1"/>
                <c:pt idx="0">
                  <c:v>Z73</c:v>
                </c:pt>
              </c:strCache>
            </c:strRef>
          </c:tx>
          <c:marker>
            <c:symbol val="none"/>
          </c:marker>
          <c:xVal>
            <c:numRef>
              <c:f>'[1]Direct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'[1]Direct Computation'!$Q$5:$Q$29</c:f>
              <c:numCache>
                <c:formatCode>General</c:formatCode>
                <c:ptCount val="25"/>
                <c:pt idx="0">
                  <c:v>0</c:v>
                </c:pt>
                <c:pt idx="1">
                  <c:v>18.1915979391887</c:v>
                </c:pt>
                <c:pt idx="2">
                  <c:v>34.092025327986917</c:v>
                </c:pt>
                <c:pt idx="3">
                  <c:v>45.169322818676953</c:v>
                </c:pt>
                <c:pt idx="4">
                  <c:v>51.951941110195484</c:v>
                </c:pt>
                <c:pt idx="5">
                  <c:v>54.859253165177186</c:v>
                </c:pt>
                <c:pt idx="6">
                  <c:v>65.070153805482477</c:v>
                </c:pt>
                <c:pt idx="7">
                  <c:v>66.940371605578093</c:v>
                </c:pt>
                <c:pt idx="8">
                  <c:v>68.913572200912213</c:v>
                </c:pt>
                <c:pt idx="9">
                  <c:v>71.480795568120726</c:v>
                </c:pt>
                <c:pt idx="10">
                  <c:v>78.788163566513845</c:v>
                </c:pt>
                <c:pt idx="11">
                  <c:v>81.364242059522866</c:v>
                </c:pt>
                <c:pt idx="12">
                  <c:v>87.744730989111488</c:v>
                </c:pt>
                <c:pt idx="13">
                  <c:v>91.936570277179698</c:v>
                </c:pt>
                <c:pt idx="14">
                  <c:v>97.91504720952473</c:v>
                </c:pt>
                <c:pt idx="15">
                  <c:v>103.56358363468011</c:v>
                </c:pt>
                <c:pt idx="16">
                  <c:v>107.68447773671593</c:v>
                </c:pt>
                <c:pt idx="17">
                  <c:v>108.92043221194092</c:v>
                </c:pt>
                <c:pt idx="18">
                  <c:v>114.01709404669262</c:v>
                </c:pt>
                <c:pt idx="19">
                  <c:v>118.87989753072158</c:v>
                </c:pt>
                <c:pt idx="20">
                  <c:v>123.5311246699284</c:v>
                </c:pt>
                <c:pt idx="21">
                  <c:v>141.81841598078859</c:v>
                </c:pt>
                <c:pt idx="22">
                  <c:v>144.19882963230893</c:v>
                </c:pt>
                <c:pt idx="23">
                  <c:v>161.60620759327901</c:v>
                </c:pt>
                <c:pt idx="24">
                  <c:v>176.68023484910776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5F1-4762-AAEB-4FFA91251E74}"/>
            </c:ext>
          </c:extLst>
        </c:ser>
        <c:ser>
          <c:idx val="0"/>
          <c:order val="7"/>
          <c:tx>
            <c:strRef>
              <c:f>Analysis!$J$4</c:f>
              <c:strCache>
                <c:ptCount val="1"/>
                <c:pt idx="0">
                  <c:v>Z0-lower-limit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bg2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Analysis!$J$5:$J$13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50</c:v>
                </c:pt>
                <c:pt idx="2">
                  <c:v>58.9</c:v>
                </c:pt>
                <c:pt idx="4">
                  <c:v>89.35</c:v>
                </c:pt>
                <c:pt idx="5">
                  <c:v>96.6</c:v>
                </c:pt>
                <c:pt idx="6">
                  <c:v>99.15</c:v>
                </c:pt>
                <c:pt idx="7">
                  <c:v>103.95</c:v>
                </c:pt>
                <c:pt idx="8">
                  <c:v>127.25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F1-4762-AAEB-4FFA91251E74}"/>
            </c:ext>
          </c:extLst>
        </c:ser>
        <c:ser>
          <c:idx val="1"/>
          <c:order val="8"/>
          <c:tx>
            <c:strRef>
              <c:f>Analysis!$K$4</c:f>
              <c:strCache>
                <c:ptCount val="1"/>
                <c:pt idx="0">
                  <c:v>Z0-upper-limit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25400">
                <a:solidFill>
                  <a:srgbClr val="FF0000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Analysis!$K$5:$K$13</c:f>
              <c:numCache>
                <c:formatCode>General</c:formatCode>
                <c:ptCount val="9"/>
                <c:pt idx="0">
                  <c:v>42.8</c:v>
                </c:pt>
                <c:pt idx="1">
                  <c:v>52.1</c:v>
                </c:pt>
                <c:pt idx="2">
                  <c:v>63.3</c:v>
                </c:pt>
                <c:pt idx="4">
                  <c:v>96.7</c:v>
                </c:pt>
                <c:pt idx="5">
                  <c:v>98.7</c:v>
                </c:pt>
                <c:pt idx="6">
                  <c:v>101.6</c:v>
                </c:pt>
                <c:pt idx="7">
                  <c:v>109.45</c:v>
                </c:pt>
                <c:pt idx="8">
                  <c:v>134.15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5F1-4762-AAEB-4FFA9125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026032"/>
        <c:axId val="1377109792"/>
      </c:scatterChart>
      <c:valAx>
        <c:axId val="1156026032"/>
        <c:scaling>
          <c:orientation val="minMax"/>
          <c:max val="4.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D/a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7109792"/>
        <c:crosses val="autoZero"/>
        <c:crossBetween val="midCat"/>
      </c:valAx>
      <c:valAx>
        <c:axId val="137710979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Z</a:t>
                </a:r>
                <a:r>
                  <a:rPr lang="en-US" altLang="ja-JP" sz="1200" baseline="-25000">
                    <a:latin typeface="Arial Black" panose="020B0A04020102020204" pitchFamily="34" charset="0"/>
                  </a:rPr>
                  <a:t>0</a:t>
                </a:r>
                <a:r>
                  <a:rPr lang="en-US" altLang="ja-JP" sz="1200">
                    <a:latin typeface="Arial Black" panose="020B0A04020102020204" pitchFamily="34" charset="0"/>
                  </a:rPr>
                  <a:t> of Transmission Line [Ω]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0816636001013309E-2"/>
              <c:y val="6.737907881288564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6026032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72676886681810227"/>
          <c:y val="0.17135631504506976"/>
          <c:w val="0.26090447878149248"/>
          <c:h val="0.60009316529803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'Various Z0 formulae'!$G$3</c:f>
              <c:strCache>
                <c:ptCount val="1"/>
                <c:pt idx="0">
                  <c:v>Z33(εr=1)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formulae'!$G$4:$G$47</c:f>
              <c:numCache>
                <c:formatCode>General</c:formatCode>
                <c:ptCount val="44"/>
                <c:pt idx="0">
                  <c:v>0</c:v>
                </c:pt>
                <c:pt idx="1">
                  <c:v>34.487869184314413</c:v>
                </c:pt>
                <c:pt idx="2">
                  <c:v>53.175798551412882</c:v>
                </c:pt>
                <c:pt idx="3">
                  <c:v>64.867761930846697</c:v>
                </c:pt>
                <c:pt idx="4">
                  <c:v>71.723514764852538</c:v>
                </c:pt>
                <c:pt idx="5">
                  <c:v>74.609990224315212</c:v>
                </c:pt>
                <c:pt idx="6">
                  <c:v>84.55650862643067</c:v>
                </c:pt>
                <c:pt idx="7">
                  <c:v>86.35174596955595</c:v>
                </c:pt>
                <c:pt idx="8">
                  <c:v>88.238430065744922</c:v>
                </c:pt>
                <c:pt idx="9">
                  <c:v>90.682603382308969</c:v>
                </c:pt>
                <c:pt idx="10">
                  <c:v>97.58386684958883</c:v>
                </c:pt>
                <c:pt idx="11">
                  <c:v>100.00003780921335</c:v>
                </c:pt>
                <c:pt idx="12">
                  <c:v>105.95430129786592</c:v>
                </c:pt>
                <c:pt idx="13">
                  <c:v>109.84666033012164</c:v>
                </c:pt>
                <c:pt idx="14">
                  <c:v>115.37716153920454</c:v>
                </c:pt>
                <c:pt idx="15">
                  <c:v>120.58501583986802</c:v>
                </c:pt>
                <c:pt idx="16">
                  <c:v>124.37640456758929</c:v>
                </c:pt>
                <c:pt idx="17">
                  <c:v>125.51248739650683</c:v>
                </c:pt>
                <c:pt idx="18">
                  <c:v>130.19333535039945</c:v>
                </c:pt>
                <c:pt idx="19">
                  <c:v>134.65504770977114</c:v>
                </c:pt>
                <c:pt idx="20">
                  <c:v>138.92037059985958</c:v>
                </c:pt>
                <c:pt idx="21">
                  <c:v>155.69357349859908</c:v>
                </c:pt>
                <c:pt idx="22">
                  <c:v>157.87939541490417</c:v>
                </c:pt>
                <c:pt idx="23">
                  <c:v>173.8976073429109</c:v>
                </c:pt>
                <c:pt idx="24">
                  <c:v>187.83084626118398</c:v>
                </c:pt>
                <c:pt idx="25">
                  <c:v>211.32145435816437</c:v>
                </c:pt>
                <c:pt idx="26">
                  <c:v>230.75432307840907</c:v>
                </c:pt>
                <c:pt idx="27">
                  <c:v>247.36872581472596</c:v>
                </c:pt>
                <c:pt idx="28">
                  <c:v>261.8992162322931</c:v>
                </c:pt>
                <c:pt idx="29">
                  <c:v>274.82103024358116</c:v>
                </c:pt>
                <c:pt idx="30">
                  <c:v>286.46093371658208</c:v>
                </c:pt>
                <c:pt idx="31">
                  <c:v>297.05397230757677</c:v>
                </c:pt>
                <c:pt idx="32">
                  <c:v>306.77522395827333</c:v>
                </c:pt>
                <c:pt idx="33">
                  <c:v>315.75879082980839</c:v>
                </c:pt>
                <c:pt idx="34">
                  <c:v>324.10976739840652</c:v>
                </c:pt>
                <c:pt idx="35">
                  <c:v>331.91210635361921</c:v>
                </c:pt>
                <c:pt idx="36">
                  <c:v>339.23397092035253</c:v>
                </c:pt>
                <c:pt idx="37">
                  <c:v>346.13148461761358</c:v>
                </c:pt>
                <c:pt idx="38">
                  <c:v>352.65142449840471</c:v>
                </c:pt>
                <c:pt idx="39">
                  <c:v>358.83319762309003</c:v>
                </c:pt>
                <c:pt idx="40">
                  <c:v>364.71031904784809</c:v>
                </c:pt>
                <c:pt idx="41">
                  <c:v>370.31153552476957</c:v>
                </c:pt>
                <c:pt idx="42">
                  <c:v>375.66169252236801</c:v>
                </c:pt>
                <c:pt idx="43">
                  <c:v>380.78241208103742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1A1-49F7-9137-FF67C6B2FE1C}"/>
            </c:ext>
          </c:extLst>
        </c:ser>
        <c:ser>
          <c:idx val="3"/>
          <c:order val="1"/>
          <c:tx>
            <c:strRef>
              <c:f>'Various Z0 formulae'!$P$3</c:f>
              <c:strCache>
                <c:ptCount val="1"/>
                <c:pt idx="0">
                  <c:v>Z33/√(εr=1.5)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formulae'!$P$4:$P$47</c:f>
              <c:numCache>
                <c:formatCode>General</c:formatCode>
                <c:ptCount val="44"/>
                <c:pt idx="0">
                  <c:v>0</c:v>
                </c:pt>
                <c:pt idx="1">
                  <c:v>28.159227272475405</c:v>
                </c:pt>
                <c:pt idx="2">
                  <c:v>43.41785770533015</c:v>
                </c:pt>
                <c:pt idx="3">
                  <c:v>52.964305828970041</c:v>
                </c:pt>
                <c:pt idx="4">
                  <c:v>58.56200457762138</c:v>
                </c:pt>
                <c:pt idx="5">
                  <c:v>60.918801921204441</c:v>
                </c:pt>
                <c:pt idx="6">
                  <c:v>69.040100188666415</c:v>
                </c:pt>
                <c:pt idx="7">
                  <c:v>70.505905341281988</c:v>
                </c:pt>
                <c:pt idx="8">
                  <c:v>72.046376455111002</c:v>
                </c:pt>
                <c:pt idx="9">
                  <c:v>74.042035611280326</c:v>
                </c:pt>
                <c:pt idx="10">
                  <c:v>79.676893636395761</c:v>
                </c:pt>
                <c:pt idx="11">
                  <c:v>81.649688963866041</c:v>
                </c:pt>
                <c:pt idx="12">
                  <c:v>86.51132474429366</c:v>
                </c:pt>
                <c:pt idx="13">
                  <c:v>89.689422585873601</c:v>
                </c:pt>
                <c:pt idx="14">
                  <c:v>94.205057913906444</c:v>
                </c:pt>
                <c:pt idx="15">
                  <c:v>98.45725314436794</c:v>
                </c:pt>
                <c:pt idx="16">
                  <c:v>101.55290907752027</c:v>
                </c:pt>
                <c:pt idx="17">
                  <c:v>102.48051682298214</c:v>
                </c:pt>
                <c:pt idx="18">
                  <c:v>106.30241317317801</c:v>
                </c:pt>
                <c:pt idx="19">
                  <c:v>109.94538605968798</c:v>
                </c:pt>
                <c:pt idx="20">
                  <c:v>113.42800761599796</c:v>
                </c:pt>
                <c:pt idx="21">
                  <c:v>127.12327043402577</c:v>
                </c:pt>
                <c:pt idx="22">
                  <c:v>128.90798655520578</c:v>
                </c:pt>
                <c:pt idx="23">
                  <c:v>141.986801826999</c:v>
                </c:pt>
                <c:pt idx="24">
                  <c:v>153.3632437650181</c:v>
                </c:pt>
                <c:pt idx="25">
                  <c:v>172.54324496011574</c:v>
                </c:pt>
                <c:pt idx="26">
                  <c:v>188.41011582781289</c:v>
                </c:pt>
                <c:pt idx="27">
                  <c:v>201.97571885617188</c:v>
                </c:pt>
                <c:pt idx="28">
                  <c:v>213.83981460131855</c:v>
                </c:pt>
                <c:pt idx="29">
                  <c:v>224.39043156091924</c:v>
                </c:pt>
                <c:pt idx="30">
                  <c:v>233.89437294895325</c:v>
                </c:pt>
                <c:pt idx="31">
                  <c:v>242.54355274013588</c:v>
                </c:pt>
                <c:pt idx="32">
                  <c:v>250.48092147526762</c:v>
                </c:pt>
                <c:pt idx="33">
                  <c:v>257.81597311041156</c:v>
                </c:pt>
                <c:pt idx="34">
                  <c:v>264.63451692607953</c:v>
                </c:pt>
                <c:pt idx="35">
                  <c:v>271.0051000062499</c:v>
                </c:pt>
                <c:pt idx="36">
                  <c:v>276.9833773910035</c:v>
                </c:pt>
                <c:pt idx="37">
                  <c:v>282.61517374171933</c:v>
                </c:pt>
                <c:pt idx="38">
                  <c:v>287.9386823622396</c:v>
                </c:pt>
                <c:pt idx="39">
                  <c:v>292.98607898261605</c:v>
                </c:pt>
                <c:pt idx="40">
                  <c:v>297.7847285316281</c:v>
                </c:pt>
                <c:pt idx="41">
                  <c:v>302.35810263407052</c:v>
                </c:pt>
                <c:pt idx="42">
                  <c:v>306.7264875300362</c:v>
                </c:pt>
                <c:pt idx="43">
                  <c:v>310.90753754157953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1A1-49F7-9137-FF67C6B2FE1C}"/>
            </c:ext>
          </c:extLst>
        </c:ser>
        <c:ser>
          <c:idx val="4"/>
          <c:order val="2"/>
          <c:tx>
            <c:strRef>
              <c:f>'Various Z0 formulae'!$Q$3</c:f>
              <c:strCache>
                <c:ptCount val="1"/>
                <c:pt idx="0">
                  <c:v>Z33/√(εr=1.8)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formulae'!$Q$4:$Q$47</c:f>
              <c:numCache>
                <c:formatCode>General</c:formatCode>
                <c:ptCount val="44"/>
                <c:pt idx="0">
                  <c:v>0</c:v>
                </c:pt>
                <c:pt idx="1">
                  <c:v>25.705739965082415</c:v>
                </c:pt>
                <c:pt idx="2">
                  <c:v>39.634900106264681</c:v>
                </c:pt>
                <c:pt idx="3">
                  <c:v>48.349575075215405</c:v>
                </c:pt>
                <c:pt idx="4">
                  <c:v>53.459551533140036</c:v>
                </c:pt>
                <c:pt idx="5">
                  <c:v>55.611003314054528</c:v>
                </c:pt>
                <c:pt idx="6">
                  <c:v>63.024700409582117</c:v>
                </c:pt>
                <c:pt idx="7">
                  <c:v>64.362791321240195</c:v>
                </c:pt>
                <c:pt idx="8">
                  <c:v>65.769042618288964</c:v>
                </c:pt>
                <c:pt idx="9">
                  <c:v>67.5908218464984</c:v>
                </c:pt>
                <c:pt idx="10">
                  <c:v>72.734719927656286</c:v>
                </c:pt>
                <c:pt idx="11">
                  <c:v>74.535627431316726</c:v>
                </c:pt>
                <c:pt idx="12">
                  <c:v>78.973673403507462</c:v>
                </c:pt>
                <c:pt idx="13">
                  <c:v>81.874866533160485</c:v>
                </c:pt>
                <c:pt idx="14">
                  <c:v>85.997058750878537</c:v>
                </c:pt>
                <c:pt idx="15">
                  <c:v>89.878764161944602</c:v>
                </c:pt>
                <c:pt idx="16">
                  <c:v>92.704698470048328</c:v>
                </c:pt>
                <c:pt idx="17">
                  <c:v>93.551484614558291</c:v>
                </c:pt>
                <c:pt idx="18">
                  <c:v>97.040382686973189</c:v>
                </c:pt>
                <c:pt idx="19">
                  <c:v>100.36594673084188</c:v>
                </c:pt>
                <c:pt idx="20">
                  <c:v>103.54513070691642</c:v>
                </c:pt>
                <c:pt idx="21">
                  <c:v>116.0471380009091</c:v>
                </c:pt>
                <c:pt idx="22">
                  <c:v>117.67635346476477</c:v>
                </c:pt>
                <c:pt idx="23">
                  <c:v>129.61562371443844</c:v>
                </c:pt>
                <c:pt idx="24">
                  <c:v>140.00084683710654</c:v>
                </c:pt>
                <c:pt idx="25">
                  <c:v>157.50971234965823</c:v>
                </c:pt>
                <c:pt idx="26">
                  <c:v>171.99411750175707</c:v>
                </c:pt>
                <c:pt idx="27">
                  <c:v>184.37776214307809</c:v>
                </c:pt>
                <c:pt idx="28">
                  <c:v>195.20815024977458</c:v>
                </c:pt>
                <c:pt idx="29">
                  <c:v>204.83950175705769</c:v>
                </c:pt>
                <c:pt idx="30">
                  <c:v>213.51537356277967</c:v>
                </c:pt>
                <c:pt idx="31">
                  <c:v>221.41095835536058</c:v>
                </c:pt>
                <c:pt idx="32">
                  <c:v>228.65675152780707</c:v>
                </c:pt>
                <c:pt idx="33">
                  <c:v>235.3527069295296</c:v>
                </c:pt>
                <c:pt idx="34">
                  <c:v>241.57715735816072</c:v>
                </c:pt>
                <c:pt idx="35">
                  <c:v>247.39267745394412</c:v>
                </c:pt>
                <c:pt idx="36">
                  <c:v>252.85007308503171</c:v>
                </c:pt>
                <c:pt idx="37">
                  <c:v>257.99117625263557</c:v>
                </c:pt>
                <c:pt idx="38">
                  <c:v>262.85085251352251</c:v>
                </c:pt>
                <c:pt idx="39">
                  <c:v>267.45847415628174</c:v>
                </c:pt>
                <c:pt idx="40">
                  <c:v>271.83902182887488</c:v>
                </c:pt>
                <c:pt idx="41">
                  <c:v>276.01392209523766</c:v>
                </c:pt>
                <c:pt idx="42">
                  <c:v>280.00169367421313</c:v>
                </c:pt>
                <c:pt idx="43">
                  <c:v>283.81845268317892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1A1-49F7-9137-FF67C6B2FE1C}"/>
            </c:ext>
          </c:extLst>
        </c:ser>
        <c:ser>
          <c:idx val="5"/>
          <c:order val="3"/>
          <c:tx>
            <c:strRef>
              <c:f>'Various Z0 formulae'!$R$3</c:f>
              <c:strCache>
                <c:ptCount val="1"/>
                <c:pt idx="0">
                  <c:v>Z33/√(εr=2.0)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formulae'!$R$4:$R$47</c:f>
              <c:numCache>
                <c:formatCode>General</c:formatCode>
                <c:ptCount val="44"/>
                <c:pt idx="0">
                  <c:v>0</c:v>
                </c:pt>
                <c:pt idx="1">
                  <c:v>24.386606168903285</c:v>
                </c:pt>
                <c:pt idx="2">
                  <c:v>37.600967750713835</c:v>
                </c:pt>
                <c:pt idx="3">
                  <c:v>45.868434341696272</c:v>
                </c:pt>
                <c:pt idx="4">
                  <c:v>50.716183660760692</c:v>
                </c:pt>
                <c:pt idx="5">
                  <c:v>52.757230031875302</c:v>
                </c:pt>
                <c:pt idx="6">
                  <c:v>59.790480643207928</c:v>
                </c:pt>
                <c:pt idx="7">
                  <c:v>61.059905142371129</c:v>
                </c:pt>
                <c:pt idx="8">
                  <c:v>62.393992260743168</c:v>
                </c:pt>
                <c:pt idx="9">
                  <c:v>64.122283787280821</c:v>
                </c:pt>
                <c:pt idx="10">
                  <c:v>69.0022139837494</c:v>
                </c:pt>
                <c:pt idx="11">
                  <c:v>70.710704853805908</c:v>
                </c:pt>
                <c:pt idx="12">
                  <c:v>74.921004943603606</c:v>
                </c:pt>
                <c:pt idx="13">
                  <c:v>77.673318410124324</c:v>
                </c:pt>
                <c:pt idx="14">
                  <c:v>81.58397331842724</c:v>
                </c:pt>
                <c:pt idx="15">
                  <c:v>85.266482409857915</c:v>
                </c:pt>
                <c:pt idx="16">
                  <c:v>87.947399089343861</c:v>
                </c:pt>
                <c:pt idx="17">
                  <c:v>88.750730961661048</c:v>
                </c:pt>
                <c:pt idx="18">
                  <c:v>92.060590291561695</c:v>
                </c:pt>
                <c:pt idx="19">
                  <c:v>95.215497356577245</c:v>
                </c:pt>
                <c:pt idx="20">
                  <c:v>98.231536096108997</c:v>
                </c:pt>
                <c:pt idx="21">
                  <c:v>110.09198160802555</c:v>
                </c:pt>
                <c:pt idx="22">
                  <c:v>111.63759110751104</c:v>
                </c:pt>
                <c:pt idx="23">
                  <c:v>122.96417738428785</c:v>
                </c:pt>
                <c:pt idx="24">
                  <c:v>132.81646510729107</c:v>
                </c:pt>
                <c:pt idx="25">
                  <c:v>149.42683338686152</c:v>
                </c:pt>
                <c:pt idx="26">
                  <c:v>163.16794663685448</c:v>
                </c:pt>
                <c:pt idx="27">
                  <c:v>174.9161034770685</c:v>
                </c:pt>
                <c:pt idx="28">
                  <c:v>185.19071178529637</c:v>
                </c:pt>
                <c:pt idx="29">
                  <c:v>194.32781409790948</c:v>
                </c:pt>
                <c:pt idx="30">
                  <c:v>202.55846877602528</c:v>
                </c:pt>
                <c:pt idx="31">
                  <c:v>210.04887819708841</c:v>
                </c:pt>
                <c:pt idx="32">
                  <c:v>216.92284116091687</c:v>
                </c:pt>
                <c:pt idx="33">
                  <c:v>223.27518221502214</c:v>
                </c:pt>
                <c:pt idx="34">
                  <c:v>229.18021437620783</c:v>
                </c:pt>
                <c:pt idx="35">
                  <c:v>234.6973011605547</c:v>
                </c:pt>
                <c:pt idx="36">
                  <c:v>239.87464124662134</c:v>
                </c:pt>
                <c:pt idx="37">
                  <c:v>244.75191995528172</c:v>
                </c:pt>
                <c:pt idx="38">
                  <c:v>249.36221365791772</c:v>
                </c:pt>
                <c:pt idx="39">
                  <c:v>253.73338735413947</c:v>
                </c:pt>
                <c:pt idx="40">
                  <c:v>257.88913976744266</c:v>
                </c:pt>
                <c:pt idx="41">
                  <c:v>261.84979792116764</c:v>
                </c:pt>
                <c:pt idx="42">
                  <c:v>265.63293021458213</c:v>
                </c:pt>
                <c:pt idx="43">
                  <c:v>269.25382573907189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1A1-49F7-9137-FF67C6B2FE1C}"/>
            </c:ext>
          </c:extLst>
        </c:ser>
        <c:ser>
          <c:idx val="6"/>
          <c:order val="4"/>
          <c:tx>
            <c:strRef>
              <c:f>'Various Z0 formulae'!$S$3</c:f>
              <c:strCache>
                <c:ptCount val="1"/>
                <c:pt idx="0">
                  <c:v>Z33/√(εr=2.5)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formulae'!$S$4:$S$47</c:f>
              <c:numCache>
                <c:formatCode>General</c:formatCode>
                <c:ptCount val="44"/>
                <c:pt idx="0">
                  <c:v>0</c:v>
                </c:pt>
                <c:pt idx="1">
                  <c:v>21.812043653673385</c:v>
                </c:pt>
                <c:pt idx="2">
                  <c:v>33.631327964149399</c:v>
                </c:pt>
                <c:pt idx="3">
                  <c:v>41.025974883807471</c:v>
                </c:pt>
                <c:pt idx="4">
                  <c:v>45.361933689930012</c:v>
                </c:pt>
                <c:pt idx="5">
                  <c:v>47.187501062346627</c:v>
                </c:pt>
                <c:pt idx="6">
                  <c:v>53.478231650239309</c:v>
                </c:pt>
                <c:pt idx="7">
                  <c:v>54.613639439212328</c:v>
                </c:pt>
                <c:pt idx="8">
                  <c:v>55.806883233047003</c:v>
                </c:pt>
                <c:pt idx="9">
                  <c:v>57.352714168357032</c:v>
                </c:pt>
                <c:pt idx="10">
                  <c:v>61.717456426260085</c:v>
                </c:pt>
                <c:pt idx="11">
                  <c:v>63.245577116013727</c:v>
                </c:pt>
                <c:pt idx="12">
                  <c:v>67.011383998598177</c:v>
                </c:pt>
                <c:pt idx="13">
                  <c:v>69.47312800120956</c:v>
                </c:pt>
                <c:pt idx="14">
                  <c:v>72.970924085812968</c:v>
                </c:pt>
                <c:pt idx="15">
                  <c:v>76.264660348292949</c:v>
                </c:pt>
                <c:pt idx="16">
                  <c:v>78.662545123230387</c:v>
                </c:pt>
                <c:pt idx="17">
                  <c:v>79.381066993227762</c:v>
                </c:pt>
                <c:pt idx="18">
                  <c:v>82.341495176275657</c:v>
                </c:pt>
                <c:pt idx="19">
                  <c:v>85.163329840303305</c:v>
                </c:pt>
                <c:pt idx="20">
                  <c:v>87.860956898049608</c:v>
                </c:pt>
                <c:pt idx="21">
                  <c:v>98.469261861280685</c:v>
                </c:pt>
                <c:pt idx="22">
                  <c:v>99.851697024288299</c:v>
                </c:pt>
                <c:pt idx="23">
                  <c:v>109.98250377144397</c:v>
                </c:pt>
                <c:pt idx="24">
                  <c:v>118.79465780445268</c:v>
                </c:pt>
                <c:pt idx="25">
                  <c:v>133.651422846223</c:v>
                </c:pt>
                <c:pt idx="26">
                  <c:v>145.94184817162594</c:v>
                </c:pt>
                <c:pt idx="27">
                  <c:v>156.449719093645</c:v>
                </c:pt>
                <c:pt idx="28">
                  <c:v>165.63960814139764</c:v>
                </c:pt>
                <c:pt idx="29">
                  <c:v>173.81208089674703</c:v>
                </c:pt>
                <c:pt idx="30">
                  <c:v>181.17380224058445</c:v>
                </c:pt>
                <c:pt idx="31">
                  <c:v>187.87342809850529</c:v>
                </c:pt>
                <c:pt idx="32">
                  <c:v>194.02168748327981</c:v>
                </c:pt>
                <c:pt idx="33">
                  <c:v>199.70339404857663</c:v>
                </c:pt>
                <c:pt idx="34">
                  <c:v>204.98501537727012</c:v>
                </c:pt>
                <c:pt idx="35">
                  <c:v>209.91964781229623</c:v>
                </c:pt>
                <c:pt idx="36">
                  <c:v>214.55040156232806</c:v>
                </c:pt>
                <c:pt idx="37">
                  <c:v>218.91277225743889</c:v>
                </c:pt>
                <c:pt idx="38">
                  <c:v>223.03634430357221</c:v>
                </c:pt>
                <c:pt idx="39">
                  <c:v>226.94604091405654</c:v>
                </c:pt>
                <c:pt idx="40">
                  <c:v>230.66305887157841</c:v>
                </c:pt>
                <c:pt idx="41">
                  <c:v>234.20557921852557</c:v>
                </c:pt>
                <c:pt idx="42">
                  <c:v>237.58931560890539</c:v>
                </c:pt>
                <c:pt idx="43">
                  <c:v>240.82794302177891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1A1-49F7-9137-FF67C6B2FE1C}"/>
            </c:ext>
          </c:extLst>
        </c:ser>
        <c:ser>
          <c:idx val="0"/>
          <c:order val="5"/>
          <c:tx>
            <c:strRef>
              <c:f>Analysis!$J$4</c:f>
              <c:strCache>
                <c:ptCount val="1"/>
                <c:pt idx="0">
                  <c:v>Z0-lower-limit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Analysis!$J$5:$J$13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50</c:v>
                </c:pt>
                <c:pt idx="2">
                  <c:v>58.9</c:v>
                </c:pt>
                <c:pt idx="4">
                  <c:v>89.35</c:v>
                </c:pt>
                <c:pt idx="5">
                  <c:v>96.6</c:v>
                </c:pt>
                <c:pt idx="6">
                  <c:v>99.15</c:v>
                </c:pt>
                <c:pt idx="7">
                  <c:v>103.95</c:v>
                </c:pt>
                <c:pt idx="8">
                  <c:v>127.25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1A1-49F7-9137-FF67C6B2FE1C}"/>
            </c:ext>
          </c:extLst>
        </c:ser>
        <c:ser>
          <c:idx val="1"/>
          <c:order val="6"/>
          <c:tx>
            <c:strRef>
              <c:f>Analysis!$K$4</c:f>
              <c:strCache>
                <c:ptCount val="1"/>
                <c:pt idx="0">
                  <c:v>Z0-upper-limit</c:v>
                </c:pt>
              </c:strCache>
            </c:strRef>
          </c:tx>
          <c:spPr>
            <a:ln w="381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Analysis!$K$5:$K$13</c:f>
              <c:numCache>
                <c:formatCode>General</c:formatCode>
                <c:ptCount val="9"/>
                <c:pt idx="0">
                  <c:v>42.8</c:v>
                </c:pt>
                <c:pt idx="1">
                  <c:v>52.1</c:v>
                </c:pt>
                <c:pt idx="2">
                  <c:v>63.3</c:v>
                </c:pt>
                <c:pt idx="4">
                  <c:v>96.7</c:v>
                </c:pt>
                <c:pt idx="5">
                  <c:v>98.7</c:v>
                </c:pt>
                <c:pt idx="6">
                  <c:v>101.6</c:v>
                </c:pt>
                <c:pt idx="7">
                  <c:v>109.45</c:v>
                </c:pt>
                <c:pt idx="8">
                  <c:v>134.15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1A1-49F7-9137-FF67C6B2F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026032"/>
        <c:axId val="1377109792"/>
      </c:scatterChart>
      <c:valAx>
        <c:axId val="1156026032"/>
        <c:scaling>
          <c:orientation val="minMax"/>
          <c:max val="4.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7109792"/>
        <c:crosses val="autoZero"/>
        <c:crossBetween val="midCat"/>
      </c:valAx>
      <c:valAx>
        <c:axId val="137710979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Z0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6026032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Summary!$T$3</c:f>
              <c:strCache>
                <c:ptCount val="1"/>
                <c:pt idx="0">
                  <c:v>Z0/Z33(1:1)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8"/>
          </c:marker>
          <c:xVal>
            <c:numRef>
              <c:f>Summary!$S$4:$S$6</c:f>
              <c:numCache>
                <c:formatCode>General</c:formatCode>
                <c:ptCount val="3"/>
                <c:pt idx="1">
                  <c:v>1.4348102855623652</c:v>
                </c:pt>
                <c:pt idx="2">
                  <c:v>1.3241715054256566</c:v>
                </c:pt>
              </c:numCache>
            </c:numRef>
          </c:xVal>
          <c:yVal>
            <c:numRef>
              <c:f>Summary!$T$4:$T$6</c:f>
              <c:numCache>
                <c:formatCode>General</c:formatCode>
                <c:ptCount val="3"/>
                <c:pt idx="1">
                  <c:v>0.69244205672663317</c:v>
                </c:pt>
                <c:pt idx="2">
                  <c:v>0.71176099178662167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C7-4B76-92EC-79C12C6285A4}"/>
            </c:ext>
          </c:extLst>
        </c:ser>
        <c:ser>
          <c:idx val="0"/>
          <c:order val="1"/>
          <c:tx>
            <c:strRef>
              <c:f>Summary!$T$9</c:f>
              <c:strCache>
                <c:ptCount val="1"/>
                <c:pt idx="0">
                  <c:v>Z0/Z33(1:4)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Summary!$S$10:$S$17</c:f>
              <c:numCache>
                <c:formatCode>General</c:formatCode>
                <c:ptCount val="8"/>
                <c:pt idx="2">
                  <c:v>1.5838814840623514</c:v>
                </c:pt>
                <c:pt idx="3">
                  <c:v>1.6770509831248424</c:v>
                </c:pt>
                <c:pt idx="4">
                  <c:v>1.9565594803123163</c:v>
                </c:pt>
                <c:pt idx="6">
                  <c:v>2.9354763287404899</c:v>
                </c:pt>
                <c:pt idx="7">
                  <c:v>2.246103893180798</c:v>
                </c:pt>
              </c:numCache>
            </c:numRef>
          </c:xVal>
          <c:yVal>
            <c:numRef>
              <c:f>Summary!$T$10:$T$17</c:f>
              <c:numCache>
                <c:formatCode>General</c:formatCode>
                <c:ptCount val="8"/>
                <c:pt idx="2">
                  <c:v>0.87797285111255796</c:v>
                </c:pt>
                <c:pt idx="3">
                  <c:v>0.84635467479410997</c:v>
                </c:pt>
                <c:pt idx="4">
                  <c:v>0.76806590379193818</c:v>
                </c:pt>
                <c:pt idx="6">
                  <c:v>0.75159170979576773</c:v>
                </c:pt>
                <c:pt idx="7">
                  <c:v>0.80702606191914317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C7-4B76-92EC-79C12C628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549616"/>
        <c:axId val="605548368"/>
      </c:scatterChart>
      <c:valAx>
        <c:axId val="605549616"/>
        <c:scaling>
          <c:orientation val="minMax"/>
          <c:max val="3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(D/a)/</a:t>
                </a:r>
                <a:r>
                  <a:rPr lang="ja-JP" altLang="en-US" sz="1400"/>
                  <a:t>√</a:t>
                </a:r>
                <a:r>
                  <a:rPr lang="en-US" altLang="ja-JP" sz="1400"/>
                  <a:t>(εr)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548368"/>
        <c:crosses val="autoZero"/>
        <c:crossBetween val="midCat"/>
        <c:minorUnit val="0.5"/>
      </c:valAx>
      <c:valAx>
        <c:axId val="60554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Z0/</a:t>
                </a:r>
                <a:r>
                  <a:rPr lang="en-US" altLang="ja-JP" sz="1400" b="1" i="0" u="none" strike="noStrike" baseline="0">
                    <a:effectLst/>
                  </a:rPr>
                  <a:t>Z33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549616"/>
        <c:crosses val="autoZero"/>
        <c:crossBetween val="midCat"/>
        <c:minorUnit val="0.2"/>
      </c:valAx>
    </c:plotArea>
    <c:legend>
      <c:legendPos val="r"/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'Various Z0 formulae'!$G$3</c:f>
              <c:strCache>
                <c:ptCount val="1"/>
                <c:pt idx="0">
                  <c:v>Z33(εr=1)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formulae'!$G$4:$G$47</c:f>
              <c:numCache>
                <c:formatCode>General</c:formatCode>
                <c:ptCount val="44"/>
                <c:pt idx="0">
                  <c:v>0</c:v>
                </c:pt>
                <c:pt idx="1">
                  <c:v>34.487869184314413</c:v>
                </c:pt>
                <c:pt idx="2">
                  <c:v>53.175798551412882</c:v>
                </c:pt>
                <c:pt idx="3">
                  <c:v>64.867761930846697</c:v>
                </c:pt>
                <c:pt idx="4">
                  <c:v>71.723514764852538</c:v>
                </c:pt>
                <c:pt idx="5">
                  <c:v>74.609990224315212</c:v>
                </c:pt>
                <c:pt idx="6">
                  <c:v>84.55650862643067</c:v>
                </c:pt>
                <c:pt idx="7">
                  <c:v>86.35174596955595</c:v>
                </c:pt>
                <c:pt idx="8">
                  <c:v>88.238430065744922</c:v>
                </c:pt>
                <c:pt idx="9">
                  <c:v>90.682603382308969</c:v>
                </c:pt>
                <c:pt idx="10">
                  <c:v>97.58386684958883</c:v>
                </c:pt>
                <c:pt idx="11">
                  <c:v>100.00003780921335</c:v>
                </c:pt>
                <c:pt idx="12">
                  <c:v>105.95430129786592</c:v>
                </c:pt>
                <c:pt idx="13">
                  <c:v>109.84666033012164</c:v>
                </c:pt>
                <c:pt idx="14">
                  <c:v>115.37716153920454</c:v>
                </c:pt>
                <c:pt idx="15">
                  <c:v>120.58501583986802</c:v>
                </c:pt>
                <c:pt idx="16">
                  <c:v>124.37640456758929</c:v>
                </c:pt>
                <c:pt idx="17">
                  <c:v>125.51248739650683</c:v>
                </c:pt>
                <c:pt idx="18">
                  <c:v>130.19333535039945</c:v>
                </c:pt>
                <c:pt idx="19">
                  <c:v>134.65504770977114</c:v>
                </c:pt>
                <c:pt idx="20">
                  <c:v>138.92037059985958</c:v>
                </c:pt>
                <c:pt idx="21">
                  <c:v>155.69357349859908</c:v>
                </c:pt>
                <c:pt idx="22">
                  <c:v>157.87939541490417</c:v>
                </c:pt>
                <c:pt idx="23">
                  <c:v>173.8976073429109</c:v>
                </c:pt>
                <c:pt idx="24">
                  <c:v>187.83084626118398</c:v>
                </c:pt>
                <c:pt idx="25">
                  <c:v>211.32145435816437</c:v>
                </c:pt>
                <c:pt idx="26">
                  <c:v>230.75432307840907</c:v>
                </c:pt>
                <c:pt idx="27">
                  <c:v>247.36872581472596</c:v>
                </c:pt>
                <c:pt idx="28">
                  <c:v>261.8992162322931</c:v>
                </c:pt>
                <c:pt idx="29">
                  <c:v>274.82103024358116</c:v>
                </c:pt>
                <c:pt idx="30">
                  <c:v>286.46093371658208</c:v>
                </c:pt>
                <c:pt idx="31">
                  <c:v>297.05397230757677</c:v>
                </c:pt>
                <c:pt idx="32">
                  <c:v>306.77522395827333</c:v>
                </c:pt>
                <c:pt idx="33">
                  <c:v>315.75879082980839</c:v>
                </c:pt>
                <c:pt idx="34">
                  <c:v>324.10976739840652</c:v>
                </c:pt>
                <c:pt idx="35">
                  <c:v>331.91210635361921</c:v>
                </c:pt>
                <c:pt idx="36">
                  <c:v>339.23397092035253</c:v>
                </c:pt>
                <c:pt idx="37">
                  <c:v>346.13148461761358</c:v>
                </c:pt>
                <c:pt idx="38">
                  <c:v>352.65142449840471</c:v>
                </c:pt>
                <c:pt idx="39">
                  <c:v>358.83319762309003</c:v>
                </c:pt>
                <c:pt idx="40">
                  <c:v>364.71031904784809</c:v>
                </c:pt>
                <c:pt idx="41">
                  <c:v>370.31153552476957</c:v>
                </c:pt>
                <c:pt idx="42">
                  <c:v>375.66169252236801</c:v>
                </c:pt>
                <c:pt idx="43">
                  <c:v>380.78241208103742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CD0-41CB-A968-F31AB100FA37}"/>
            </c:ext>
          </c:extLst>
        </c:ser>
        <c:ser>
          <c:idx val="3"/>
          <c:order val="1"/>
          <c:tx>
            <c:strRef>
              <c:f>'Various Z0 formulae'!$P$3</c:f>
              <c:strCache>
                <c:ptCount val="1"/>
                <c:pt idx="0">
                  <c:v>Z33/√(εr=1.5)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formulae'!$P$4:$P$47</c:f>
              <c:numCache>
                <c:formatCode>General</c:formatCode>
                <c:ptCount val="44"/>
                <c:pt idx="0">
                  <c:v>0</c:v>
                </c:pt>
                <c:pt idx="1">
                  <c:v>28.159227272475405</c:v>
                </c:pt>
                <c:pt idx="2">
                  <c:v>43.41785770533015</c:v>
                </c:pt>
                <c:pt idx="3">
                  <c:v>52.964305828970041</c:v>
                </c:pt>
                <c:pt idx="4">
                  <c:v>58.56200457762138</c:v>
                </c:pt>
                <c:pt idx="5">
                  <c:v>60.918801921204441</c:v>
                </c:pt>
                <c:pt idx="6">
                  <c:v>69.040100188666415</c:v>
                </c:pt>
                <c:pt idx="7">
                  <c:v>70.505905341281988</c:v>
                </c:pt>
                <c:pt idx="8">
                  <c:v>72.046376455111002</c:v>
                </c:pt>
                <c:pt idx="9">
                  <c:v>74.042035611280326</c:v>
                </c:pt>
                <c:pt idx="10">
                  <c:v>79.676893636395761</c:v>
                </c:pt>
                <c:pt idx="11">
                  <c:v>81.649688963866041</c:v>
                </c:pt>
                <c:pt idx="12">
                  <c:v>86.51132474429366</c:v>
                </c:pt>
                <c:pt idx="13">
                  <c:v>89.689422585873601</c:v>
                </c:pt>
                <c:pt idx="14">
                  <c:v>94.205057913906444</c:v>
                </c:pt>
                <c:pt idx="15">
                  <c:v>98.45725314436794</c:v>
                </c:pt>
                <c:pt idx="16">
                  <c:v>101.55290907752027</c:v>
                </c:pt>
                <c:pt idx="17">
                  <c:v>102.48051682298214</c:v>
                </c:pt>
                <c:pt idx="18">
                  <c:v>106.30241317317801</c:v>
                </c:pt>
                <c:pt idx="19">
                  <c:v>109.94538605968798</c:v>
                </c:pt>
                <c:pt idx="20">
                  <c:v>113.42800761599796</c:v>
                </c:pt>
                <c:pt idx="21">
                  <c:v>127.12327043402577</c:v>
                </c:pt>
                <c:pt idx="22">
                  <c:v>128.90798655520578</c:v>
                </c:pt>
                <c:pt idx="23">
                  <c:v>141.986801826999</c:v>
                </c:pt>
                <c:pt idx="24">
                  <c:v>153.3632437650181</c:v>
                </c:pt>
                <c:pt idx="25">
                  <c:v>172.54324496011574</c:v>
                </c:pt>
                <c:pt idx="26">
                  <c:v>188.41011582781289</c:v>
                </c:pt>
                <c:pt idx="27">
                  <c:v>201.97571885617188</c:v>
                </c:pt>
                <c:pt idx="28">
                  <c:v>213.83981460131855</c:v>
                </c:pt>
                <c:pt idx="29">
                  <c:v>224.39043156091924</c:v>
                </c:pt>
                <c:pt idx="30">
                  <c:v>233.89437294895325</c:v>
                </c:pt>
                <c:pt idx="31">
                  <c:v>242.54355274013588</c:v>
                </c:pt>
                <c:pt idx="32">
                  <c:v>250.48092147526762</c:v>
                </c:pt>
                <c:pt idx="33">
                  <c:v>257.81597311041156</c:v>
                </c:pt>
                <c:pt idx="34">
                  <c:v>264.63451692607953</c:v>
                </c:pt>
                <c:pt idx="35">
                  <c:v>271.0051000062499</c:v>
                </c:pt>
                <c:pt idx="36">
                  <c:v>276.9833773910035</c:v>
                </c:pt>
                <c:pt idx="37">
                  <c:v>282.61517374171933</c:v>
                </c:pt>
                <c:pt idx="38">
                  <c:v>287.9386823622396</c:v>
                </c:pt>
                <c:pt idx="39">
                  <c:v>292.98607898261605</c:v>
                </c:pt>
                <c:pt idx="40">
                  <c:v>297.7847285316281</c:v>
                </c:pt>
                <c:pt idx="41">
                  <c:v>302.35810263407052</c:v>
                </c:pt>
                <c:pt idx="42">
                  <c:v>306.7264875300362</c:v>
                </c:pt>
                <c:pt idx="43">
                  <c:v>310.90753754157953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CD0-41CB-A968-F31AB100FA37}"/>
            </c:ext>
          </c:extLst>
        </c:ser>
        <c:ser>
          <c:idx val="4"/>
          <c:order val="2"/>
          <c:tx>
            <c:strRef>
              <c:f>'Various Z0 formulae'!$Q$3</c:f>
              <c:strCache>
                <c:ptCount val="1"/>
                <c:pt idx="0">
                  <c:v>Z33/√(εr=1.8)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formulae'!$Q$4:$Q$47</c:f>
              <c:numCache>
                <c:formatCode>General</c:formatCode>
                <c:ptCount val="44"/>
                <c:pt idx="0">
                  <c:v>0</c:v>
                </c:pt>
                <c:pt idx="1">
                  <c:v>25.705739965082415</c:v>
                </c:pt>
                <c:pt idx="2">
                  <c:v>39.634900106264681</c:v>
                </c:pt>
                <c:pt idx="3">
                  <c:v>48.349575075215405</c:v>
                </c:pt>
                <c:pt idx="4">
                  <c:v>53.459551533140036</c:v>
                </c:pt>
                <c:pt idx="5">
                  <c:v>55.611003314054528</c:v>
                </c:pt>
                <c:pt idx="6">
                  <c:v>63.024700409582117</c:v>
                </c:pt>
                <c:pt idx="7">
                  <c:v>64.362791321240195</c:v>
                </c:pt>
                <c:pt idx="8">
                  <c:v>65.769042618288964</c:v>
                </c:pt>
                <c:pt idx="9">
                  <c:v>67.5908218464984</c:v>
                </c:pt>
                <c:pt idx="10">
                  <c:v>72.734719927656286</c:v>
                </c:pt>
                <c:pt idx="11">
                  <c:v>74.535627431316726</c:v>
                </c:pt>
                <c:pt idx="12">
                  <c:v>78.973673403507462</c:v>
                </c:pt>
                <c:pt idx="13">
                  <c:v>81.874866533160485</c:v>
                </c:pt>
                <c:pt idx="14">
                  <c:v>85.997058750878537</c:v>
                </c:pt>
                <c:pt idx="15">
                  <c:v>89.878764161944602</c:v>
                </c:pt>
                <c:pt idx="16">
                  <c:v>92.704698470048328</c:v>
                </c:pt>
                <c:pt idx="17">
                  <c:v>93.551484614558291</c:v>
                </c:pt>
                <c:pt idx="18">
                  <c:v>97.040382686973189</c:v>
                </c:pt>
                <c:pt idx="19">
                  <c:v>100.36594673084188</c:v>
                </c:pt>
                <c:pt idx="20">
                  <c:v>103.54513070691642</c:v>
                </c:pt>
                <c:pt idx="21">
                  <c:v>116.0471380009091</c:v>
                </c:pt>
                <c:pt idx="22">
                  <c:v>117.67635346476477</c:v>
                </c:pt>
                <c:pt idx="23">
                  <c:v>129.61562371443844</c:v>
                </c:pt>
                <c:pt idx="24">
                  <c:v>140.00084683710654</c:v>
                </c:pt>
                <c:pt idx="25">
                  <c:v>157.50971234965823</c:v>
                </c:pt>
                <c:pt idx="26">
                  <c:v>171.99411750175707</c:v>
                </c:pt>
                <c:pt idx="27">
                  <c:v>184.37776214307809</c:v>
                </c:pt>
                <c:pt idx="28">
                  <c:v>195.20815024977458</c:v>
                </c:pt>
                <c:pt idx="29">
                  <c:v>204.83950175705769</c:v>
                </c:pt>
                <c:pt idx="30">
                  <c:v>213.51537356277967</c:v>
                </c:pt>
                <c:pt idx="31">
                  <c:v>221.41095835536058</c:v>
                </c:pt>
                <c:pt idx="32">
                  <c:v>228.65675152780707</c:v>
                </c:pt>
                <c:pt idx="33">
                  <c:v>235.3527069295296</c:v>
                </c:pt>
                <c:pt idx="34">
                  <c:v>241.57715735816072</c:v>
                </c:pt>
                <c:pt idx="35">
                  <c:v>247.39267745394412</c:v>
                </c:pt>
                <c:pt idx="36">
                  <c:v>252.85007308503171</c:v>
                </c:pt>
                <c:pt idx="37">
                  <c:v>257.99117625263557</c:v>
                </c:pt>
                <c:pt idx="38">
                  <c:v>262.85085251352251</c:v>
                </c:pt>
                <c:pt idx="39">
                  <c:v>267.45847415628174</c:v>
                </c:pt>
                <c:pt idx="40">
                  <c:v>271.83902182887488</c:v>
                </c:pt>
                <c:pt idx="41">
                  <c:v>276.01392209523766</c:v>
                </c:pt>
                <c:pt idx="42">
                  <c:v>280.00169367421313</c:v>
                </c:pt>
                <c:pt idx="43">
                  <c:v>283.81845268317892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CD0-41CB-A968-F31AB100FA37}"/>
            </c:ext>
          </c:extLst>
        </c:ser>
        <c:ser>
          <c:idx val="5"/>
          <c:order val="3"/>
          <c:tx>
            <c:strRef>
              <c:f>'Various Z0 formulae'!$R$3</c:f>
              <c:strCache>
                <c:ptCount val="1"/>
                <c:pt idx="0">
                  <c:v>Z33/√(εr=2.0)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formulae'!$R$4:$R$47</c:f>
              <c:numCache>
                <c:formatCode>General</c:formatCode>
                <c:ptCount val="44"/>
                <c:pt idx="0">
                  <c:v>0</c:v>
                </c:pt>
                <c:pt idx="1">
                  <c:v>24.386606168903285</c:v>
                </c:pt>
                <c:pt idx="2">
                  <c:v>37.600967750713835</c:v>
                </c:pt>
                <c:pt idx="3">
                  <c:v>45.868434341696272</c:v>
                </c:pt>
                <c:pt idx="4">
                  <c:v>50.716183660760692</c:v>
                </c:pt>
                <c:pt idx="5">
                  <c:v>52.757230031875302</c:v>
                </c:pt>
                <c:pt idx="6">
                  <c:v>59.790480643207928</c:v>
                </c:pt>
                <c:pt idx="7">
                  <c:v>61.059905142371129</c:v>
                </c:pt>
                <c:pt idx="8">
                  <c:v>62.393992260743168</c:v>
                </c:pt>
                <c:pt idx="9">
                  <c:v>64.122283787280821</c:v>
                </c:pt>
                <c:pt idx="10">
                  <c:v>69.0022139837494</c:v>
                </c:pt>
                <c:pt idx="11">
                  <c:v>70.710704853805908</c:v>
                </c:pt>
                <c:pt idx="12">
                  <c:v>74.921004943603606</c:v>
                </c:pt>
                <c:pt idx="13">
                  <c:v>77.673318410124324</c:v>
                </c:pt>
                <c:pt idx="14">
                  <c:v>81.58397331842724</c:v>
                </c:pt>
                <c:pt idx="15">
                  <c:v>85.266482409857915</c:v>
                </c:pt>
                <c:pt idx="16">
                  <c:v>87.947399089343861</c:v>
                </c:pt>
                <c:pt idx="17">
                  <c:v>88.750730961661048</c:v>
                </c:pt>
                <c:pt idx="18">
                  <c:v>92.060590291561695</c:v>
                </c:pt>
                <c:pt idx="19">
                  <c:v>95.215497356577245</c:v>
                </c:pt>
                <c:pt idx="20">
                  <c:v>98.231536096108997</c:v>
                </c:pt>
                <c:pt idx="21">
                  <c:v>110.09198160802555</c:v>
                </c:pt>
                <c:pt idx="22">
                  <c:v>111.63759110751104</c:v>
                </c:pt>
                <c:pt idx="23">
                  <c:v>122.96417738428785</c:v>
                </c:pt>
                <c:pt idx="24">
                  <c:v>132.81646510729107</c:v>
                </c:pt>
                <c:pt idx="25">
                  <c:v>149.42683338686152</c:v>
                </c:pt>
                <c:pt idx="26">
                  <c:v>163.16794663685448</c:v>
                </c:pt>
                <c:pt idx="27">
                  <c:v>174.9161034770685</c:v>
                </c:pt>
                <c:pt idx="28">
                  <c:v>185.19071178529637</c:v>
                </c:pt>
                <c:pt idx="29">
                  <c:v>194.32781409790948</c:v>
                </c:pt>
                <c:pt idx="30">
                  <c:v>202.55846877602528</c:v>
                </c:pt>
                <c:pt idx="31">
                  <c:v>210.04887819708841</c:v>
                </c:pt>
                <c:pt idx="32">
                  <c:v>216.92284116091687</c:v>
                </c:pt>
                <c:pt idx="33">
                  <c:v>223.27518221502214</c:v>
                </c:pt>
                <c:pt idx="34">
                  <c:v>229.18021437620783</c:v>
                </c:pt>
                <c:pt idx="35">
                  <c:v>234.6973011605547</c:v>
                </c:pt>
                <c:pt idx="36">
                  <c:v>239.87464124662134</c:v>
                </c:pt>
                <c:pt idx="37">
                  <c:v>244.75191995528172</c:v>
                </c:pt>
                <c:pt idx="38">
                  <c:v>249.36221365791772</c:v>
                </c:pt>
                <c:pt idx="39">
                  <c:v>253.73338735413947</c:v>
                </c:pt>
                <c:pt idx="40">
                  <c:v>257.88913976744266</c:v>
                </c:pt>
                <c:pt idx="41">
                  <c:v>261.84979792116764</c:v>
                </c:pt>
                <c:pt idx="42">
                  <c:v>265.63293021458213</c:v>
                </c:pt>
                <c:pt idx="43">
                  <c:v>269.25382573907189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CD0-41CB-A968-F31AB100FA37}"/>
            </c:ext>
          </c:extLst>
        </c:ser>
        <c:ser>
          <c:idx val="6"/>
          <c:order val="4"/>
          <c:tx>
            <c:strRef>
              <c:f>'Various Z0 formulae'!$S$3</c:f>
              <c:strCache>
                <c:ptCount val="1"/>
                <c:pt idx="0">
                  <c:v>Z33/√(εr=2.5)</c:v>
                </c:pt>
              </c:strCache>
            </c:strRef>
          </c:tx>
          <c:marker>
            <c:symbol val="none"/>
          </c:marker>
          <c:xVal>
            <c:numRef>
              <c:f>'Various Z0 formulae'!$A$4:$A$47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'Various Z0 formulae'!$S$4:$S$47</c:f>
              <c:numCache>
                <c:formatCode>General</c:formatCode>
                <c:ptCount val="44"/>
                <c:pt idx="0">
                  <c:v>0</c:v>
                </c:pt>
                <c:pt idx="1">
                  <c:v>21.812043653673385</c:v>
                </c:pt>
                <c:pt idx="2">
                  <c:v>33.631327964149399</c:v>
                </c:pt>
                <c:pt idx="3">
                  <c:v>41.025974883807471</c:v>
                </c:pt>
                <c:pt idx="4">
                  <c:v>45.361933689930012</c:v>
                </c:pt>
                <c:pt idx="5">
                  <c:v>47.187501062346627</c:v>
                </c:pt>
                <c:pt idx="6">
                  <c:v>53.478231650239309</c:v>
                </c:pt>
                <c:pt idx="7">
                  <c:v>54.613639439212328</c:v>
                </c:pt>
                <c:pt idx="8">
                  <c:v>55.806883233047003</c:v>
                </c:pt>
                <c:pt idx="9">
                  <c:v>57.352714168357032</c:v>
                </c:pt>
                <c:pt idx="10">
                  <c:v>61.717456426260085</c:v>
                </c:pt>
                <c:pt idx="11">
                  <c:v>63.245577116013727</c:v>
                </c:pt>
                <c:pt idx="12">
                  <c:v>67.011383998598177</c:v>
                </c:pt>
                <c:pt idx="13">
                  <c:v>69.47312800120956</c:v>
                </c:pt>
                <c:pt idx="14">
                  <c:v>72.970924085812968</c:v>
                </c:pt>
                <c:pt idx="15">
                  <c:v>76.264660348292949</c:v>
                </c:pt>
                <c:pt idx="16">
                  <c:v>78.662545123230387</c:v>
                </c:pt>
                <c:pt idx="17">
                  <c:v>79.381066993227762</c:v>
                </c:pt>
                <c:pt idx="18">
                  <c:v>82.341495176275657</c:v>
                </c:pt>
                <c:pt idx="19">
                  <c:v>85.163329840303305</c:v>
                </c:pt>
                <c:pt idx="20">
                  <c:v>87.860956898049608</c:v>
                </c:pt>
                <c:pt idx="21">
                  <c:v>98.469261861280685</c:v>
                </c:pt>
                <c:pt idx="22">
                  <c:v>99.851697024288299</c:v>
                </c:pt>
                <c:pt idx="23">
                  <c:v>109.98250377144397</c:v>
                </c:pt>
                <c:pt idx="24">
                  <c:v>118.79465780445268</c:v>
                </c:pt>
                <c:pt idx="25">
                  <c:v>133.651422846223</c:v>
                </c:pt>
                <c:pt idx="26">
                  <c:v>145.94184817162594</c:v>
                </c:pt>
                <c:pt idx="27">
                  <c:v>156.449719093645</c:v>
                </c:pt>
                <c:pt idx="28">
                  <c:v>165.63960814139764</c:v>
                </c:pt>
                <c:pt idx="29">
                  <c:v>173.81208089674703</c:v>
                </c:pt>
                <c:pt idx="30">
                  <c:v>181.17380224058445</c:v>
                </c:pt>
                <c:pt idx="31">
                  <c:v>187.87342809850529</c:v>
                </c:pt>
                <c:pt idx="32">
                  <c:v>194.02168748327981</c:v>
                </c:pt>
                <c:pt idx="33">
                  <c:v>199.70339404857663</c:v>
                </c:pt>
                <c:pt idx="34">
                  <c:v>204.98501537727012</c:v>
                </c:pt>
                <c:pt idx="35">
                  <c:v>209.91964781229623</c:v>
                </c:pt>
                <c:pt idx="36">
                  <c:v>214.55040156232806</c:v>
                </c:pt>
                <c:pt idx="37">
                  <c:v>218.91277225743889</c:v>
                </c:pt>
                <c:pt idx="38">
                  <c:v>223.03634430357221</c:v>
                </c:pt>
                <c:pt idx="39">
                  <c:v>226.94604091405654</c:v>
                </c:pt>
                <c:pt idx="40">
                  <c:v>230.66305887157841</c:v>
                </c:pt>
                <c:pt idx="41">
                  <c:v>234.20557921852557</c:v>
                </c:pt>
                <c:pt idx="42">
                  <c:v>237.58931560890539</c:v>
                </c:pt>
                <c:pt idx="43">
                  <c:v>240.82794302177891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CD0-41CB-A968-F31AB100FA37}"/>
            </c:ext>
          </c:extLst>
        </c:ser>
        <c:ser>
          <c:idx val="0"/>
          <c:order val="5"/>
          <c:tx>
            <c:strRef>
              <c:f>Analysis!$J$4</c:f>
              <c:strCache>
                <c:ptCount val="1"/>
                <c:pt idx="0">
                  <c:v>Z0-lower-limit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Analysis!$J$5:$J$13</c:f>
              <c:numCache>
                <c:formatCode>General</c:formatCode>
                <c:ptCount val="9"/>
                <c:pt idx="0">
                  <c:v>38.799999999999997</c:v>
                </c:pt>
                <c:pt idx="1">
                  <c:v>50</c:v>
                </c:pt>
                <c:pt idx="2">
                  <c:v>58.9</c:v>
                </c:pt>
                <c:pt idx="4">
                  <c:v>89.35</c:v>
                </c:pt>
                <c:pt idx="5">
                  <c:v>96.6</c:v>
                </c:pt>
                <c:pt idx="6">
                  <c:v>99.15</c:v>
                </c:pt>
                <c:pt idx="7">
                  <c:v>103.95</c:v>
                </c:pt>
                <c:pt idx="8">
                  <c:v>127.25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CD0-41CB-A968-F31AB100FA37}"/>
            </c:ext>
          </c:extLst>
        </c:ser>
        <c:ser>
          <c:idx val="1"/>
          <c:order val="6"/>
          <c:tx>
            <c:strRef>
              <c:f>Analysis!$K$4</c:f>
              <c:strCache>
                <c:ptCount val="1"/>
                <c:pt idx="0">
                  <c:v>Z0-upper-limit</c:v>
                </c:pt>
              </c:strCache>
            </c:strRef>
          </c:tx>
          <c:spPr>
            <a:ln w="3810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Analysis!$I$5:$I$13</c:f>
              <c:numCache>
                <c:formatCode>General</c:formatCode>
                <c:ptCount val="9"/>
                <c:pt idx="0">
                  <c:v>2.0833333000000001</c:v>
                </c:pt>
                <c:pt idx="1">
                  <c:v>2.3687499999999999</c:v>
                </c:pt>
                <c:pt idx="2">
                  <c:v>2.5666666</c:v>
                </c:pt>
                <c:pt idx="4">
                  <c:v>2.8333333000000001</c:v>
                </c:pt>
                <c:pt idx="5">
                  <c:v>3</c:v>
                </c:pt>
                <c:pt idx="6">
                  <c:v>3.1760000000000002</c:v>
                </c:pt>
                <c:pt idx="7">
                  <c:v>3.5</c:v>
                </c:pt>
                <c:pt idx="8">
                  <c:v>4.5</c:v>
                </c:pt>
              </c:numCache>
            </c:numRef>
          </c:xVal>
          <c:yVal>
            <c:numRef>
              <c:f>Analysis!$K$5:$K$13</c:f>
              <c:numCache>
                <c:formatCode>General</c:formatCode>
                <c:ptCount val="9"/>
                <c:pt idx="0">
                  <c:v>42.8</c:v>
                </c:pt>
                <c:pt idx="1">
                  <c:v>52.1</c:v>
                </c:pt>
                <c:pt idx="2">
                  <c:v>63.3</c:v>
                </c:pt>
                <c:pt idx="4">
                  <c:v>96.7</c:v>
                </c:pt>
                <c:pt idx="5">
                  <c:v>98.7</c:v>
                </c:pt>
                <c:pt idx="6">
                  <c:v>101.6</c:v>
                </c:pt>
                <c:pt idx="7">
                  <c:v>109.45</c:v>
                </c:pt>
                <c:pt idx="8">
                  <c:v>134.15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CD0-41CB-A968-F31AB100F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026032"/>
        <c:axId val="1377109792"/>
      </c:scatterChart>
      <c:valAx>
        <c:axId val="1156026032"/>
        <c:scaling>
          <c:orientation val="minMax"/>
          <c:max val="4.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D/a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7109792"/>
        <c:crosses val="autoZero"/>
        <c:crossBetween val="midCat"/>
        <c:minorUnit val="0.5"/>
      </c:valAx>
      <c:valAx>
        <c:axId val="1377109792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Z0 [Ω]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6026032"/>
        <c:crosses val="autoZero"/>
        <c:crossBetween val="midCat"/>
        <c:minorUnit val="20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9</xdr:row>
      <xdr:rowOff>171450</xdr:rowOff>
    </xdr:from>
    <xdr:to>
      <xdr:col>22</xdr:col>
      <xdr:colOff>95250</xdr:colOff>
      <xdr:row>21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235B0E8-FC7E-D2D0-1F7C-587547706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342900</xdr:colOff>
      <xdr:row>16</xdr:row>
      <xdr:rowOff>123825</xdr:rowOff>
    </xdr:from>
    <xdr:to>
      <xdr:col>23</xdr:col>
      <xdr:colOff>114300</xdr:colOff>
      <xdr:row>34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F32CCDB-9038-2FC1-41B4-ECA28B61A1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561974</xdr:colOff>
      <xdr:row>13</xdr:row>
      <xdr:rowOff>95250</xdr:rowOff>
    </xdr:from>
    <xdr:to>
      <xdr:col>16</xdr:col>
      <xdr:colOff>466725</xdr:colOff>
      <xdr:row>27</xdr:row>
      <xdr:rowOff>142876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E087F0F2-5981-0D4C-FF3E-B2E9C1AADD25}"/>
            </a:ext>
          </a:extLst>
        </xdr:cNvPr>
        <xdr:cNvGrpSpPr/>
      </xdr:nvGrpSpPr>
      <xdr:grpSpPr>
        <a:xfrm>
          <a:off x="6048374" y="3209925"/>
          <a:ext cx="6181726" cy="3381376"/>
          <a:chOff x="1628774" y="3228975"/>
          <a:chExt cx="6181726" cy="3381376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F24C8574-C779-FDC4-4E6A-642E73774EF4}"/>
              </a:ext>
            </a:extLst>
          </xdr:cNvPr>
          <xdr:cNvGraphicFramePr>
            <a:graphicFrameLocks/>
          </xdr:cNvGraphicFramePr>
        </xdr:nvGraphicFramePr>
        <xdr:xfrm>
          <a:off x="1628774" y="3228975"/>
          <a:ext cx="6181726" cy="33813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矢印: 左右 5">
            <a:extLst>
              <a:ext uri="{FF2B5EF4-FFF2-40B4-BE49-F238E27FC236}">
                <a16:creationId xmlns:a16="http://schemas.microsoft.com/office/drawing/2014/main" id="{6BB5017A-C1F8-45B4-2D8E-B1C6584C14AA}"/>
              </a:ext>
            </a:extLst>
          </xdr:cNvPr>
          <xdr:cNvSpPr/>
        </xdr:nvSpPr>
        <xdr:spPr>
          <a:xfrm>
            <a:off x="3657600" y="5905500"/>
            <a:ext cx="942975" cy="209550"/>
          </a:xfrm>
          <a:prstGeom prst="leftRightArrow">
            <a:avLst/>
          </a:prstGeom>
          <a:solidFill>
            <a:schemeClr val="accent1">
              <a:alpha val="50000"/>
            </a:schemeClr>
          </a:solidFill>
          <a:ln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矢印: 上 6">
            <a:extLst>
              <a:ext uri="{FF2B5EF4-FFF2-40B4-BE49-F238E27FC236}">
                <a16:creationId xmlns:a16="http://schemas.microsoft.com/office/drawing/2014/main" id="{A6BBA6F2-695C-DE3B-A53C-7E7FAF8C0597}"/>
              </a:ext>
            </a:extLst>
          </xdr:cNvPr>
          <xdr:cNvSpPr/>
        </xdr:nvSpPr>
        <xdr:spPr>
          <a:xfrm>
            <a:off x="3990975" y="4781550"/>
            <a:ext cx="295275" cy="381000"/>
          </a:xfrm>
          <a:prstGeom prst="upArrow">
            <a:avLst/>
          </a:prstGeom>
          <a:solidFill>
            <a:schemeClr val="accent2">
              <a:alpha val="50000"/>
            </a:schemeClr>
          </a:solidFill>
          <a:ln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6C07471-E266-F1A7-F90B-EE8B69172ED0}"/>
              </a:ext>
            </a:extLst>
          </xdr:cNvPr>
          <xdr:cNvSpPr txBox="1"/>
        </xdr:nvSpPr>
        <xdr:spPr>
          <a:xfrm>
            <a:off x="3619500" y="5133975"/>
            <a:ext cx="1200150" cy="266700"/>
          </a:xfrm>
          <a:prstGeom prst="rect">
            <a:avLst/>
          </a:prstGeom>
          <a:solidFill>
            <a:schemeClr val="lt1">
              <a:alpha val="7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100"/>
              <a:t>Best 1:4 Balun</a:t>
            </a:r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6820A02F-6210-A8A6-5BDA-8A14796E9301}"/>
              </a:ext>
            </a:extLst>
          </xdr:cNvPr>
          <xdr:cNvSpPr txBox="1"/>
        </xdr:nvSpPr>
        <xdr:spPr>
          <a:xfrm>
            <a:off x="3228974" y="5667375"/>
            <a:ext cx="1990725" cy="266700"/>
          </a:xfrm>
          <a:prstGeom prst="rect">
            <a:avLst/>
          </a:prstGeom>
          <a:solidFill>
            <a:schemeClr val="lt1">
              <a:alpha val="7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Acceptable range for 1:4 Balun</a:t>
            </a:r>
            <a:endParaRPr kumimoji="1" lang="ja-JP" altLang="en-US" sz="1100"/>
          </a:p>
        </xdr:txBody>
      </xdr:sp>
      <xdr:sp macro="" textlink="">
        <xdr:nvSpPr>
          <xdr:cNvPr id="10" name="矢印: 上 9">
            <a:extLst>
              <a:ext uri="{FF2B5EF4-FFF2-40B4-BE49-F238E27FC236}">
                <a16:creationId xmlns:a16="http://schemas.microsoft.com/office/drawing/2014/main" id="{12EAC204-1614-FF80-354E-D9013D08C506}"/>
              </a:ext>
            </a:extLst>
          </xdr:cNvPr>
          <xdr:cNvSpPr/>
        </xdr:nvSpPr>
        <xdr:spPr>
          <a:xfrm flipV="1">
            <a:off x="2819400" y="4324350"/>
            <a:ext cx="295275" cy="885824"/>
          </a:xfrm>
          <a:prstGeom prst="upArrow">
            <a:avLst/>
          </a:prstGeom>
          <a:solidFill>
            <a:srgbClr val="7030A0">
              <a:alpha val="46000"/>
            </a:srgbClr>
          </a:solidFill>
          <a:ln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7F86944-AAAC-7511-37C2-2B2B52780257}"/>
              </a:ext>
            </a:extLst>
          </xdr:cNvPr>
          <xdr:cNvSpPr txBox="1"/>
        </xdr:nvSpPr>
        <xdr:spPr>
          <a:xfrm>
            <a:off x="2409825" y="3943350"/>
            <a:ext cx="1200150" cy="266700"/>
          </a:xfrm>
          <a:prstGeom prst="rect">
            <a:avLst/>
          </a:prstGeom>
          <a:solidFill>
            <a:schemeClr val="lt1">
              <a:alpha val="7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100"/>
              <a:t>Best 1:1 Balun</a:t>
            </a:r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200025</xdr:colOff>
      <xdr:row>7</xdr:row>
      <xdr:rowOff>85724</xdr:rowOff>
    </xdr:from>
    <xdr:to>
      <xdr:col>9</xdr:col>
      <xdr:colOff>981075</xdr:colOff>
      <xdr:row>23</xdr:row>
      <xdr:rowOff>95249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54FAC0-FEC1-4E16-9525-0BBD13EE7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53</xdr:row>
      <xdr:rowOff>9525</xdr:rowOff>
    </xdr:from>
    <xdr:to>
      <xdr:col>29</xdr:col>
      <xdr:colOff>609600</xdr:colOff>
      <xdr:row>57</xdr:row>
      <xdr:rowOff>219075</xdr:rowOff>
    </xdr:to>
    <xdr:sp macro="" textlink="">
      <xdr:nvSpPr>
        <xdr:cNvPr id="52" name="部分円 51">
          <a:extLst>
            <a:ext uri="{FF2B5EF4-FFF2-40B4-BE49-F238E27FC236}">
              <a16:creationId xmlns:a16="http://schemas.microsoft.com/office/drawing/2014/main" id="{C33B6747-1330-4363-B52E-C53AF1221E46}"/>
            </a:ext>
          </a:extLst>
        </xdr:cNvPr>
        <xdr:cNvSpPr/>
      </xdr:nvSpPr>
      <xdr:spPr>
        <a:xfrm flipH="1">
          <a:off x="15278100" y="10010775"/>
          <a:ext cx="1219200" cy="1162050"/>
        </a:xfrm>
        <a:prstGeom prst="pie">
          <a:avLst>
            <a:gd name="adj1" fmla="val 5320067"/>
            <a:gd name="adj2" fmla="val 162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590550</xdr:colOff>
      <xdr:row>52</xdr:row>
      <xdr:rowOff>66675</xdr:rowOff>
    </xdr:from>
    <xdr:to>
      <xdr:col>28</xdr:col>
      <xdr:colOff>123825</xdr:colOff>
      <xdr:row>58</xdr:row>
      <xdr:rowOff>133350</xdr:rowOff>
    </xdr:to>
    <xdr:sp macro="" textlink="">
      <xdr:nvSpPr>
        <xdr:cNvPr id="51" name="部分円 50">
          <a:extLst>
            <a:ext uri="{FF2B5EF4-FFF2-40B4-BE49-F238E27FC236}">
              <a16:creationId xmlns:a16="http://schemas.microsoft.com/office/drawing/2014/main" id="{D6E55F9E-0B15-4F3A-8A67-E5310AD682B7}"/>
            </a:ext>
          </a:extLst>
        </xdr:cNvPr>
        <xdr:cNvSpPr/>
      </xdr:nvSpPr>
      <xdr:spPr>
        <a:xfrm>
          <a:off x="13735050" y="9829800"/>
          <a:ext cx="1590675" cy="1495425"/>
        </a:xfrm>
        <a:prstGeom prst="pie">
          <a:avLst>
            <a:gd name="adj1" fmla="val 5320067"/>
            <a:gd name="adj2" fmla="val 162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19050</xdr:colOff>
      <xdr:row>21</xdr:row>
      <xdr:rowOff>47624</xdr:rowOff>
    </xdr:from>
    <xdr:to>
      <xdr:col>27</xdr:col>
      <xdr:colOff>571501</xdr:colOff>
      <xdr:row>21</xdr:row>
      <xdr:rowOff>114299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0DF5167-696E-4361-A86C-7958F9DF57CB}"/>
            </a:ext>
          </a:extLst>
        </xdr:cNvPr>
        <xdr:cNvSpPr/>
      </xdr:nvSpPr>
      <xdr:spPr>
        <a:xfrm>
          <a:off x="24269700" y="13620749"/>
          <a:ext cx="1238251" cy="666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638174</xdr:colOff>
      <xdr:row>21</xdr:row>
      <xdr:rowOff>47625</xdr:rowOff>
    </xdr:from>
    <xdr:to>
      <xdr:col>28</xdr:col>
      <xdr:colOff>495299</xdr:colOff>
      <xdr:row>26</xdr:row>
      <xdr:rowOff>28575</xdr:rowOff>
    </xdr:to>
    <xdr:sp macro="" textlink="">
      <xdr:nvSpPr>
        <xdr:cNvPr id="20" name="部分円 19">
          <a:extLst>
            <a:ext uri="{FF2B5EF4-FFF2-40B4-BE49-F238E27FC236}">
              <a16:creationId xmlns:a16="http://schemas.microsoft.com/office/drawing/2014/main" id="{E487C321-ADB4-4404-BD27-EBBDF3BA9238}"/>
            </a:ext>
          </a:extLst>
        </xdr:cNvPr>
        <xdr:cNvSpPr/>
      </xdr:nvSpPr>
      <xdr:spPr>
        <a:xfrm flipH="1">
          <a:off x="24888824" y="13620750"/>
          <a:ext cx="1228725" cy="1171575"/>
        </a:xfrm>
        <a:prstGeom prst="pie">
          <a:avLst>
            <a:gd name="adj1" fmla="val 5320067"/>
            <a:gd name="adj2" fmla="val 162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133349</xdr:colOff>
      <xdr:row>21</xdr:row>
      <xdr:rowOff>47625</xdr:rowOff>
    </xdr:from>
    <xdr:to>
      <xdr:col>26</xdr:col>
      <xdr:colOff>676274</xdr:colOff>
      <xdr:row>26</xdr:row>
      <xdr:rowOff>28575</xdr:rowOff>
    </xdr:to>
    <xdr:sp macro="" textlink="">
      <xdr:nvSpPr>
        <xdr:cNvPr id="21" name="部分円 20">
          <a:extLst>
            <a:ext uri="{FF2B5EF4-FFF2-40B4-BE49-F238E27FC236}">
              <a16:creationId xmlns:a16="http://schemas.microsoft.com/office/drawing/2014/main" id="{E5022C7B-9673-4DC2-9431-D19487856E21}"/>
            </a:ext>
          </a:extLst>
        </xdr:cNvPr>
        <xdr:cNvSpPr/>
      </xdr:nvSpPr>
      <xdr:spPr>
        <a:xfrm>
          <a:off x="23698199" y="13620750"/>
          <a:ext cx="1228725" cy="1171575"/>
        </a:xfrm>
        <a:prstGeom prst="pie">
          <a:avLst>
            <a:gd name="adj1" fmla="val 5320067"/>
            <a:gd name="adj2" fmla="val 162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352425</xdr:colOff>
      <xdr:row>20</xdr:row>
      <xdr:rowOff>228600</xdr:rowOff>
    </xdr:from>
    <xdr:to>
      <xdr:col>27</xdr:col>
      <xdr:colOff>561975</xdr:colOff>
      <xdr:row>23</xdr:row>
      <xdr:rowOff>219075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289411D-ACA7-4E30-9FFC-B5ECEB1E5685}"/>
            </a:ext>
          </a:extLst>
        </xdr:cNvPr>
        <xdr:cNvSpPr txBox="1"/>
      </xdr:nvSpPr>
      <xdr:spPr>
        <a:xfrm>
          <a:off x="24603075" y="13563600"/>
          <a:ext cx="895350" cy="704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1200" kern="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a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209550</xdr:colOff>
      <xdr:row>21</xdr:row>
      <xdr:rowOff>114300</xdr:rowOff>
    </xdr:from>
    <xdr:to>
      <xdr:col>26</xdr:col>
      <xdr:colOff>657225</xdr:colOff>
      <xdr:row>25</xdr:row>
      <xdr:rowOff>200025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F15D86E1-79E0-4A0A-9912-8876871C34EF}"/>
            </a:ext>
          </a:extLst>
        </xdr:cNvPr>
        <xdr:cNvGrpSpPr/>
      </xdr:nvGrpSpPr>
      <xdr:grpSpPr>
        <a:xfrm>
          <a:off x="17259300" y="6543675"/>
          <a:ext cx="1133475" cy="1038225"/>
          <a:chOff x="23317200" y="13687425"/>
          <a:chExt cx="1133475" cy="1038225"/>
        </a:xfrm>
      </xdr:grpSpPr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84815960-3B6D-3D69-D92E-2FF184B8002F}"/>
              </a:ext>
            </a:extLst>
          </xdr:cNvPr>
          <xdr:cNvSpPr/>
        </xdr:nvSpPr>
        <xdr:spPr>
          <a:xfrm>
            <a:off x="23317200" y="13687425"/>
            <a:ext cx="1133475" cy="1038225"/>
          </a:xfrm>
          <a:prstGeom prst="ellipse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5" name="楕円 24">
            <a:extLst>
              <a:ext uri="{FF2B5EF4-FFF2-40B4-BE49-F238E27FC236}">
                <a16:creationId xmlns:a16="http://schemas.microsoft.com/office/drawing/2014/main" id="{20EDF237-0CAE-94CD-DCDF-CE6929B058DD}"/>
              </a:ext>
            </a:extLst>
          </xdr:cNvPr>
          <xdr:cNvSpPr/>
        </xdr:nvSpPr>
        <xdr:spPr>
          <a:xfrm>
            <a:off x="23383875" y="13744575"/>
            <a:ext cx="1000125" cy="914400"/>
          </a:xfrm>
          <a:prstGeom prst="ellipse">
            <a:avLst/>
          </a:prstGeom>
          <a:solidFill>
            <a:srgbClr val="C0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B2890ED2-AE66-0E3A-0E2A-7EACC8E5E4BC}"/>
              </a:ext>
            </a:extLst>
          </xdr:cNvPr>
          <xdr:cNvCxnSpPr/>
        </xdr:nvCxnSpPr>
        <xdr:spPr>
          <a:xfrm flipH="1" flipV="1">
            <a:off x="23530340" y="13878486"/>
            <a:ext cx="339310" cy="332814"/>
          </a:xfrm>
          <a:prstGeom prst="straightConnector1">
            <a:avLst/>
          </a:prstGeom>
          <a:ln w="38100">
            <a:solidFill>
              <a:schemeClr val="bg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533400</xdr:colOff>
      <xdr:row>21</xdr:row>
      <xdr:rowOff>219075</xdr:rowOff>
    </xdr:from>
    <xdr:to>
      <xdr:col>27</xdr:col>
      <xdr:colOff>57150</xdr:colOff>
      <xdr:row>24</xdr:row>
      <xdr:rowOff>209550</xdr:rowOff>
    </xdr:to>
    <xdr:sp macro="" textlink="">
      <xdr:nvSpPr>
        <xdr:cNvPr id="27" name="テキスト ボックス 21">
          <a:extLst>
            <a:ext uri="{FF2B5EF4-FFF2-40B4-BE49-F238E27FC236}">
              <a16:creationId xmlns:a16="http://schemas.microsoft.com/office/drawing/2014/main" id="{FF12A169-60B7-4AEB-941C-651D9F8C313B}"/>
            </a:ext>
          </a:extLst>
        </xdr:cNvPr>
        <xdr:cNvSpPr txBox="1"/>
      </xdr:nvSpPr>
      <xdr:spPr>
        <a:xfrm>
          <a:off x="24098250" y="13792200"/>
          <a:ext cx="895350" cy="704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1200" kern="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a=0.6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657225</xdr:colOff>
      <xdr:row>21</xdr:row>
      <xdr:rowOff>114300</xdr:rowOff>
    </xdr:from>
    <xdr:to>
      <xdr:col>28</xdr:col>
      <xdr:colOff>419100</xdr:colOff>
      <xdr:row>25</xdr:row>
      <xdr:rowOff>200025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E25A4FA8-856C-4867-B42E-02A50BCE3E40}"/>
            </a:ext>
          </a:extLst>
        </xdr:cNvPr>
        <xdr:cNvSpPr/>
      </xdr:nvSpPr>
      <xdr:spPr>
        <a:xfrm>
          <a:off x="24907875" y="13687425"/>
          <a:ext cx="1133475" cy="1038225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21</xdr:row>
      <xdr:rowOff>171450</xdr:rowOff>
    </xdr:from>
    <xdr:to>
      <xdr:col>28</xdr:col>
      <xdr:colOff>352425</xdr:colOff>
      <xdr:row>25</xdr:row>
      <xdr:rowOff>133350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B5D4F245-8C01-4E11-85C4-FF9741E30B29}"/>
            </a:ext>
          </a:extLst>
        </xdr:cNvPr>
        <xdr:cNvSpPr/>
      </xdr:nvSpPr>
      <xdr:spPr>
        <a:xfrm>
          <a:off x="24974550" y="13744575"/>
          <a:ext cx="1000125" cy="914400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27</xdr:col>
      <xdr:colOff>184565</xdr:colOff>
      <xdr:row>22</xdr:row>
      <xdr:rowOff>67236</xdr:rowOff>
    </xdr:from>
    <xdr:to>
      <xdr:col>27</xdr:col>
      <xdr:colOff>523875</xdr:colOff>
      <xdr:row>23</xdr:row>
      <xdr:rowOff>161925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E8847071-03C7-497A-B0CD-480F073CFE1C}"/>
            </a:ext>
          </a:extLst>
        </xdr:cNvPr>
        <xdr:cNvCxnSpPr/>
      </xdr:nvCxnSpPr>
      <xdr:spPr>
        <a:xfrm flipH="1" flipV="1">
          <a:off x="25121015" y="13878486"/>
          <a:ext cx="339310" cy="332814"/>
        </a:xfrm>
        <a:prstGeom prst="straightConnector1">
          <a:avLst/>
        </a:prstGeom>
        <a:ln w="38100">
          <a:solidFill>
            <a:schemeClr val="bg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295275</xdr:colOff>
      <xdr:row>21</xdr:row>
      <xdr:rowOff>219075</xdr:rowOff>
    </xdr:from>
    <xdr:to>
      <xdr:col>28</xdr:col>
      <xdr:colOff>504825</xdr:colOff>
      <xdr:row>24</xdr:row>
      <xdr:rowOff>209550</xdr:rowOff>
    </xdr:to>
    <xdr:sp macro="" textlink="">
      <xdr:nvSpPr>
        <xdr:cNvPr id="31" name="テキスト ボックス 21">
          <a:extLst>
            <a:ext uri="{FF2B5EF4-FFF2-40B4-BE49-F238E27FC236}">
              <a16:creationId xmlns:a16="http://schemas.microsoft.com/office/drawing/2014/main" id="{74FCEE13-60E6-4804-8178-29460D288113}"/>
            </a:ext>
          </a:extLst>
        </xdr:cNvPr>
        <xdr:cNvSpPr txBox="1"/>
      </xdr:nvSpPr>
      <xdr:spPr>
        <a:xfrm>
          <a:off x="25231725" y="13792200"/>
          <a:ext cx="895350" cy="704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1200" kern="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a=0.6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47625</xdr:colOff>
      <xdr:row>19</xdr:row>
      <xdr:rowOff>38100</xdr:rowOff>
    </xdr:from>
    <xdr:to>
      <xdr:col>27</xdr:col>
      <xdr:colOff>600075</xdr:colOff>
      <xdr:row>20</xdr:row>
      <xdr:rowOff>171450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41056AAC-D528-448C-9EB3-0AEA44318BF5}"/>
            </a:ext>
          </a:extLst>
        </xdr:cNvPr>
        <xdr:cNvSpPr/>
      </xdr:nvSpPr>
      <xdr:spPr>
        <a:xfrm>
          <a:off x="24298275" y="13134975"/>
          <a:ext cx="1238250" cy="371475"/>
        </a:xfrm>
        <a:prstGeom prst="wedgeRoundRectCallout">
          <a:avLst>
            <a:gd name="adj1" fmla="val -27094"/>
            <a:gd name="adj2" fmla="val 121480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エナメル塗料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657224</xdr:colOff>
      <xdr:row>19</xdr:row>
      <xdr:rowOff>28575</xdr:rowOff>
    </xdr:from>
    <xdr:to>
      <xdr:col>28</xdr:col>
      <xdr:colOff>647699</xdr:colOff>
      <xdr:row>21</xdr:row>
      <xdr:rowOff>38100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8A97D70D-58FA-44F1-9A1B-39723DE27489}"/>
            </a:ext>
          </a:extLst>
        </xdr:cNvPr>
        <xdr:cNvSpPr/>
      </xdr:nvSpPr>
      <xdr:spPr>
        <a:xfrm>
          <a:off x="25593674" y="13125450"/>
          <a:ext cx="676275" cy="485775"/>
        </a:xfrm>
        <a:prstGeom prst="wedgeRoundRectCallout">
          <a:avLst>
            <a:gd name="adj1" fmla="val -27354"/>
            <a:gd name="adj2" fmla="val 16929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altLang="en-US" sz="105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導線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38100</xdr:colOff>
      <xdr:row>25</xdr:row>
      <xdr:rowOff>200025</xdr:rowOff>
    </xdr:from>
    <xdr:to>
      <xdr:col>27</xdr:col>
      <xdr:colOff>561975</xdr:colOff>
      <xdr:row>26</xdr:row>
      <xdr:rowOff>28575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629E93C0-BCF8-456F-8911-2228CC0CD1BA}"/>
            </a:ext>
          </a:extLst>
        </xdr:cNvPr>
        <xdr:cNvSpPr/>
      </xdr:nvSpPr>
      <xdr:spPr>
        <a:xfrm>
          <a:off x="24288750" y="14725650"/>
          <a:ext cx="1209675" cy="666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19</xdr:row>
      <xdr:rowOff>19051</xdr:rowOff>
    </xdr:from>
    <xdr:to>
      <xdr:col>26</xdr:col>
      <xdr:colOff>9525</xdr:colOff>
      <xdr:row>20</xdr:row>
      <xdr:rowOff>219074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83E587DD-4EA3-4907-8E40-0567AF9E8D09}"/>
            </a:ext>
          </a:extLst>
        </xdr:cNvPr>
        <xdr:cNvSpPr/>
      </xdr:nvSpPr>
      <xdr:spPr>
        <a:xfrm>
          <a:off x="23002875" y="13115926"/>
          <a:ext cx="1257300" cy="438148"/>
        </a:xfrm>
        <a:prstGeom prst="wedgeRoundRectCallout">
          <a:avLst>
            <a:gd name="adj1" fmla="val 33757"/>
            <a:gd name="adj2" fmla="val 8528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熱収縮チューブ</a:t>
          </a:r>
          <a:endParaRPr lang="en-US" altLang="ja-JP" sz="1100" kern="100">
            <a:solidFill>
              <a:srgbClr val="00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Φ2</a:t>
          </a:r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 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657225</xdr:colOff>
      <xdr:row>52</xdr:row>
      <xdr:rowOff>133350</xdr:rowOff>
    </xdr:from>
    <xdr:to>
      <xdr:col>28</xdr:col>
      <xdr:colOff>76200</xdr:colOff>
      <xdr:row>58</xdr:row>
      <xdr:rowOff>66675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986D89FB-4076-4FB4-B951-34026BEF6ED8}"/>
            </a:ext>
          </a:extLst>
        </xdr:cNvPr>
        <xdr:cNvGrpSpPr/>
      </xdr:nvGrpSpPr>
      <xdr:grpSpPr>
        <a:xfrm>
          <a:off x="17706975" y="13944600"/>
          <a:ext cx="1476375" cy="1362075"/>
          <a:chOff x="0" y="0"/>
          <a:chExt cx="1476375" cy="1362075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29D2833F-187B-97A1-8CD7-03356DA55247}"/>
              </a:ext>
            </a:extLst>
          </xdr:cNvPr>
          <xdr:cNvGrpSpPr/>
        </xdr:nvGrpSpPr>
        <xdr:grpSpPr>
          <a:xfrm>
            <a:off x="0" y="0"/>
            <a:ext cx="1476375" cy="1362075"/>
            <a:chOff x="0" y="0"/>
            <a:chExt cx="1476375" cy="1362075"/>
          </a:xfrm>
        </xdr:grpSpPr>
        <xdr:sp macro="" textlink="">
          <xdr:nvSpPr>
            <xdr:cNvPr id="39" name="楕円 38">
              <a:extLst>
                <a:ext uri="{FF2B5EF4-FFF2-40B4-BE49-F238E27FC236}">
                  <a16:creationId xmlns:a16="http://schemas.microsoft.com/office/drawing/2014/main" id="{70167189-5735-824E-355F-B24697A9A97E}"/>
                </a:ext>
              </a:extLst>
            </xdr:cNvPr>
            <xdr:cNvSpPr/>
          </xdr:nvSpPr>
          <xdr:spPr>
            <a:xfrm>
              <a:off x="0" y="0"/>
              <a:ext cx="1476375" cy="1362075"/>
            </a:xfrm>
            <a:prstGeom prst="ellipse">
              <a:avLst/>
            </a:prstGeom>
            <a:solidFill>
              <a:schemeClr val="bg2">
                <a:lumMod val="75000"/>
              </a:schemeClr>
            </a:solidFill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40" name="楕円 39">
              <a:extLst>
                <a:ext uri="{FF2B5EF4-FFF2-40B4-BE49-F238E27FC236}">
                  <a16:creationId xmlns:a16="http://schemas.microsoft.com/office/drawing/2014/main" id="{48207897-7B86-94A4-542C-ADA305D40CAF}"/>
                </a:ext>
              </a:extLst>
            </xdr:cNvPr>
            <xdr:cNvSpPr/>
          </xdr:nvSpPr>
          <xdr:spPr>
            <a:xfrm>
              <a:off x="171450" y="171450"/>
              <a:ext cx="1133475" cy="1038225"/>
            </a:xfrm>
            <a:prstGeom prst="ellipse">
              <a:avLst/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41" name="楕円 40">
              <a:extLst>
                <a:ext uri="{FF2B5EF4-FFF2-40B4-BE49-F238E27FC236}">
                  <a16:creationId xmlns:a16="http://schemas.microsoft.com/office/drawing/2014/main" id="{518F1D47-4D3A-BB4C-AF34-0DD20AB0128E}"/>
                </a:ext>
              </a:extLst>
            </xdr:cNvPr>
            <xdr:cNvSpPr/>
          </xdr:nvSpPr>
          <xdr:spPr>
            <a:xfrm>
              <a:off x="238125" y="228600"/>
              <a:ext cx="1000125" cy="914400"/>
            </a:xfrm>
            <a:prstGeom prst="ellipse">
              <a:avLst/>
            </a:prstGeom>
            <a:solidFill>
              <a:srgbClr val="C0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cxnSp macro="">
          <xdr:nvCxnSpPr>
            <xdr:cNvPr id="42" name="直線矢印コネクタ 41">
              <a:extLst>
                <a:ext uri="{FF2B5EF4-FFF2-40B4-BE49-F238E27FC236}">
                  <a16:creationId xmlns:a16="http://schemas.microsoft.com/office/drawing/2014/main" id="{492B32D7-BA22-3B73-2592-37B3361A2D82}"/>
                </a:ext>
              </a:extLst>
            </xdr:cNvPr>
            <xdr:cNvCxnSpPr/>
          </xdr:nvCxnSpPr>
          <xdr:spPr>
            <a:xfrm flipH="1" flipV="1">
              <a:off x="384590" y="362511"/>
              <a:ext cx="339310" cy="332814"/>
            </a:xfrm>
            <a:prstGeom prst="straightConnector1">
              <a:avLst/>
            </a:prstGeom>
            <a:ln w="38100">
              <a:solidFill>
                <a:schemeClr val="bg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8" name="テキスト ボックス 21">
            <a:extLst>
              <a:ext uri="{FF2B5EF4-FFF2-40B4-BE49-F238E27FC236}">
                <a16:creationId xmlns:a16="http://schemas.microsoft.com/office/drawing/2014/main" id="{24EBAEAF-8634-CDCC-82D7-7DC8F4A1A138}"/>
              </a:ext>
            </a:extLst>
          </xdr:cNvPr>
          <xdr:cNvSpPr txBox="1"/>
        </xdr:nvSpPr>
        <xdr:spPr>
          <a:xfrm>
            <a:off x="495300" y="276225"/>
            <a:ext cx="895350" cy="70485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en-US" sz="1200" kern="100"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a=0.6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28</xdr:col>
      <xdr:colOff>85725</xdr:colOff>
      <xdr:row>53</xdr:row>
      <xdr:rowOff>66675</xdr:rowOff>
    </xdr:from>
    <xdr:to>
      <xdr:col>29</xdr:col>
      <xdr:colOff>533400</xdr:colOff>
      <xdr:row>57</xdr:row>
      <xdr:rowOff>152400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D998AC3A-805C-49FA-8F88-0CEEC493862B}"/>
            </a:ext>
          </a:extLst>
        </xdr:cNvPr>
        <xdr:cNvGrpSpPr/>
      </xdr:nvGrpSpPr>
      <xdr:grpSpPr>
        <a:xfrm>
          <a:off x="19192875" y="14116050"/>
          <a:ext cx="1133475" cy="1038225"/>
          <a:chOff x="171450" y="171450"/>
          <a:chExt cx="1133475" cy="1038225"/>
        </a:xfrm>
      </xdr:grpSpPr>
      <xdr:sp macro="" textlink="">
        <xdr:nvSpPr>
          <xdr:cNvPr id="44" name="楕円 43">
            <a:extLst>
              <a:ext uri="{FF2B5EF4-FFF2-40B4-BE49-F238E27FC236}">
                <a16:creationId xmlns:a16="http://schemas.microsoft.com/office/drawing/2014/main" id="{78A850B4-02C9-9529-0B4A-C059C736C712}"/>
              </a:ext>
            </a:extLst>
          </xdr:cNvPr>
          <xdr:cNvSpPr/>
        </xdr:nvSpPr>
        <xdr:spPr>
          <a:xfrm>
            <a:off x="171450" y="171450"/>
            <a:ext cx="1133475" cy="1038225"/>
          </a:xfrm>
          <a:prstGeom prst="ellipse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99EDE0ED-78ED-24F9-B02F-3381D3DC88BA}"/>
              </a:ext>
            </a:extLst>
          </xdr:cNvPr>
          <xdr:cNvSpPr/>
        </xdr:nvSpPr>
        <xdr:spPr>
          <a:xfrm>
            <a:off x="238125" y="228600"/>
            <a:ext cx="1000125" cy="914400"/>
          </a:xfrm>
          <a:prstGeom prst="ellipse">
            <a:avLst/>
          </a:prstGeom>
          <a:solidFill>
            <a:srgbClr val="C0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4ABE3BC6-A1B4-5D8D-49BE-9DDB907ADF8F}"/>
              </a:ext>
            </a:extLst>
          </xdr:cNvPr>
          <xdr:cNvCxnSpPr/>
        </xdr:nvCxnSpPr>
        <xdr:spPr>
          <a:xfrm flipH="1" flipV="1">
            <a:off x="384590" y="362511"/>
            <a:ext cx="339310" cy="332814"/>
          </a:xfrm>
          <a:prstGeom prst="straightConnector1">
            <a:avLst/>
          </a:prstGeom>
          <a:ln w="38100">
            <a:solidFill>
              <a:schemeClr val="bg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400050</xdr:colOff>
      <xdr:row>53</xdr:row>
      <xdr:rowOff>171450</xdr:rowOff>
    </xdr:from>
    <xdr:to>
      <xdr:col>29</xdr:col>
      <xdr:colOff>609600</xdr:colOff>
      <xdr:row>56</xdr:row>
      <xdr:rowOff>161925</xdr:rowOff>
    </xdr:to>
    <xdr:sp macro="" textlink="">
      <xdr:nvSpPr>
        <xdr:cNvPr id="47" name="テキスト ボックス 21">
          <a:extLst>
            <a:ext uri="{FF2B5EF4-FFF2-40B4-BE49-F238E27FC236}">
              <a16:creationId xmlns:a16="http://schemas.microsoft.com/office/drawing/2014/main" id="{D67494B4-124C-40F2-AB72-A37EF4E17F87}"/>
            </a:ext>
          </a:extLst>
        </xdr:cNvPr>
        <xdr:cNvSpPr txBox="1"/>
      </xdr:nvSpPr>
      <xdr:spPr>
        <a:xfrm>
          <a:off x="20535900" y="6600825"/>
          <a:ext cx="895350" cy="704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1200" kern="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a=0.6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28</xdr:col>
      <xdr:colOff>200025</xdr:colOff>
      <xdr:row>49</xdr:row>
      <xdr:rowOff>66675</xdr:rowOff>
    </xdr:from>
    <xdr:to>
      <xdr:col>30</xdr:col>
      <xdr:colOff>66675</xdr:colOff>
      <xdr:row>50</xdr:row>
      <xdr:rowOff>200025</xdr:rowOff>
    </xdr:to>
    <xdr:sp macro="" textlink="">
      <xdr:nvSpPr>
        <xdr:cNvPr id="48" name="吹き出し: 角を丸めた四角形 47">
          <a:extLst>
            <a:ext uri="{FF2B5EF4-FFF2-40B4-BE49-F238E27FC236}">
              <a16:creationId xmlns:a16="http://schemas.microsoft.com/office/drawing/2014/main" id="{A5913E63-D06C-49C2-8B22-E13938EEA6CD}"/>
            </a:ext>
          </a:extLst>
        </xdr:cNvPr>
        <xdr:cNvSpPr/>
      </xdr:nvSpPr>
      <xdr:spPr>
        <a:xfrm>
          <a:off x="15401925" y="9115425"/>
          <a:ext cx="1238250" cy="371475"/>
        </a:xfrm>
        <a:prstGeom prst="wedgeRoundRectCallout">
          <a:avLst>
            <a:gd name="adj1" fmla="val -30171"/>
            <a:gd name="adj2" fmla="val 224045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エナメル塗料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381000</xdr:colOff>
      <xdr:row>48</xdr:row>
      <xdr:rowOff>38099</xdr:rowOff>
    </xdr:from>
    <xdr:to>
      <xdr:col>27</xdr:col>
      <xdr:colOff>266700</xdr:colOff>
      <xdr:row>50</xdr:row>
      <xdr:rowOff>123824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9A7B4C11-9C96-4AD9-83C9-D41D6F947E80}"/>
            </a:ext>
          </a:extLst>
        </xdr:cNvPr>
        <xdr:cNvSpPr/>
      </xdr:nvSpPr>
      <xdr:spPr>
        <a:xfrm>
          <a:off x="13525500" y="8848724"/>
          <a:ext cx="1257300" cy="561975"/>
        </a:xfrm>
        <a:prstGeom prst="wedgeRoundRectCallout">
          <a:avLst>
            <a:gd name="adj1" fmla="val 4211"/>
            <a:gd name="adj2" fmla="val 14012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熱収縮チューブ</a:t>
          </a:r>
          <a:endParaRPr lang="en-US" altLang="ja-JP" sz="1100" kern="100">
            <a:solidFill>
              <a:srgbClr val="00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</a:pPr>
          <a:r>
            <a:rPr lang="en-US" altLang="ja-JP" sz="1400" b="1" kern="100">
              <a:solidFill>
                <a:srgbClr val="FF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Φ4</a:t>
          </a:r>
          <a:endParaRPr lang="ja-JP" sz="1400" b="1" kern="100">
            <a:solidFill>
              <a:srgbClr val="FF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104774</xdr:colOff>
      <xdr:row>51</xdr:row>
      <xdr:rowOff>142875</xdr:rowOff>
    </xdr:from>
    <xdr:to>
      <xdr:col>31</xdr:col>
      <xdr:colOff>95249</xdr:colOff>
      <xdr:row>53</xdr:row>
      <xdr:rowOff>152400</xdr:rowOff>
    </xdr:to>
    <xdr:sp macro="" textlink="">
      <xdr:nvSpPr>
        <xdr:cNvPr id="50" name="吹き出し: 角を丸めた四角形 49">
          <a:extLst>
            <a:ext uri="{FF2B5EF4-FFF2-40B4-BE49-F238E27FC236}">
              <a16:creationId xmlns:a16="http://schemas.microsoft.com/office/drawing/2014/main" id="{0405EDA2-522A-4058-8FA3-CC4E38A677BF}"/>
            </a:ext>
          </a:extLst>
        </xdr:cNvPr>
        <xdr:cNvSpPr/>
      </xdr:nvSpPr>
      <xdr:spPr>
        <a:xfrm>
          <a:off x="16678274" y="9667875"/>
          <a:ext cx="676275" cy="485775"/>
        </a:xfrm>
        <a:prstGeom prst="wedgeRoundRectCallout">
          <a:avLst>
            <a:gd name="adj1" fmla="val -141439"/>
            <a:gd name="adj2" fmla="val 13399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altLang="en-US" sz="105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導線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14288</xdr:colOff>
      <xdr:row>52</xdr:row>
      <xdr:rowOff>95250</xdr:rowOff>
    </xdr:from>
    <xdr:to>
      <xdr:col>29</xdr:col>
      <xdr:colOff>0</xdr:colOff>
      <xdr:row>53</xdr:row>
      <xdr:rowOff>38100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2DCC0179-E7CB-0F98-05FE-343C72A6EEA7}"/>
            </a:ext>
          </a:extLst>
        </xdr:cNvPr>
        <xdr:cNvCxnSpPr/>
      </xdr:nvCxnSpPr>
      <xdr:spPr>
        <a:xfrm>
          <a:off x="14530388" y="9858375"/>
          <a:ext cx="1357312" cy="18097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14288</xdr:colOff>
      <xdr:row>57</xdr:row>
      <xdr:rowOff>190500</xdr:rowOff>
    </xdr:from>
    <xdr:to>
      <xdr:col>29</xdr:col>
      <xdr:colOff>0</xdr:colOff>
      <xdr:row>58</xdr:row>
      <xdr:rowOff>104775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16322927-B629-40CF-9176-3BB1DB8112DB}"/>
            </a:ext>
          </a:extLst>
        </xdr:cNvPr>
        <xdr:cNvCxnSpPr/>
      </xdr:nvCxnSpPr>
      <xdr:spPr>
        <a:xfrm flipV="1">
          <a:off x="14530388" y="11144250"/>
          <a:ext cx="1357312" cy="1524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152400</xdr:colOff>
      <xdr:row>50</xdr:row>
      <xdr:rowOff>19049</xdr:rowOff>
    </xdr:from>
    <xdr:to>
      <xdr:col>26</xdr:col>
      <xdr:colOff>38100</xdr:colOff>
      <xdr:row>52</xdr:row>
      <xdr:rowOff>104774</xdr:rowOff>
    </xdr:to>
    <xdr:sp macro="" textlink="">
      <xdr:nvSpPr>
        <xdr:cNvPr id="60" name="吹き出し: 角を丸めた四角形 59">
          <a:extLst>
            <a:ext uri="{FF2B5EF4-FFF2-40B4-BE49-F238E27FC236}">
              <a16:creationId xmlns:a16="http://schemas.microsoft.com/office/drawing/2014/main" id="{4D39EE42-C2ED-80DE-37D6-54FCF957E8A0}"/>
            </a:ext>
          </a:extLst>
        </xdr:cNvPr>
        <xdr:cNvSpPr/>
      </xdr:nvSpPr>
      <xdr:spPr>
        <a:xfrm>
          <a:off x="12611100" y="9305924"/>
          <a:ext cx="1257300" cy="561975"/>
        </a:xfrm>
        <a:prstGeom prst="wedgeRoundRectCallout">
          <a:avLst>
            <a:gd name="adj1" fmla="val 55726"/>
            <a:gd name="adj2" fmla="val 1469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熱収縮チューブ</a:t>
          </a:r>
          <a:endParaRPr lang="en-US" altLang="ja-JP" sz="1100" kern="100">
            <a:solidFill>
              <a:srgbClr val="00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</a:pPr>
          <a:r>
            <a:rPr lang="en-US" altLang="ja-JP" sz="1400" b="1" kern="100">
              <a:solidFill>
                <a:srgbClr val="FF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Φ1.5</a:t>
          </a:r>
          <a:endParaRPr lang="ja-JP" sz="1400" b="1" kern="100">
            <a:solidFill>
              <a:srgbClr val="FF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28</xdr:col>
      <xdr:colOff>76200</xdr:colOff>
      <xdr:row>38</xdr:row>
      <xdr:rowOff>9525</xdr:rowOff>
    </xdr:from>
    <xdr:to>
      <xdr:col>29</xdr:col>
      <xdr:colOff>609600</xdr:colOff>
      <xdr:row>42</xdr:row>
      <xdr:rowOff>219075</xdr:rowOff>
    </xdr:to>
    <xdr:sp macro="" textlink="">
      <xdr:nvSpPr>
        <xdr:cNvPr id="61" name="部分円 60">
          <a:extLst>
            <a:ext uri="{FF2B5EF4-FFF2-40B4-BE49-F238E27FC236}">
              <a16:creationId xmlns:a16="http://schemas.microsoft.com/office/drawing/2014/main" id="{94A20518-8A7D-4BBF-BBDD-BDE2738F3203}"/>
            </a:ext>
          </a:extLst>
        </xdr:cNvPr>
        <xdr:cNvSpPr/>
      </xdr:nvSpPr>
      <xdr:spPr>
        <a:xfrm flipH="1">
          <a:off x="15278100" y="10010775"/>
          <a:ext cx="1219200" cy="1162050"/>
        </a:xfrm>
        <a:prstGeom prst="pie">
          <a:avLst>
            <a:gd name="adj1" fmla="val 5320067"/>
            <a:gd name="adj2" fmla="val 162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590550</xdr:colOff>
      <xdr:row>37</xdr:row>
      <xdr:rowOff>66675</xdr:rowOff>
    </xdr:from>
    <xdr:to>
      <xdr:col>28</xdr:col>
      <xdr:colOff>123825</xdr:colOff>
      <xdr:row>43</xdr:row>
      <xdr:rowOff>133350</xdr:rowOff>
    </xdr:to>
    <xdr:sp macro="" textlink="">
      <xdr:nvSpPr>
        <xdr:cNvPr id="62" name="部分円 61">
          <a:extLst>
            <a:ext uri="{FF2B5EF4-FFF2-40B4-BE49-F238E27FC236}">
              <a16:creationId xmlns:a16="http://schemas.microsoft.com/office/drawing/2014/main" id="{E30A709D-14E2-4271-BD25-857C3D2F07CB}"/>
            </a:ext>
          </a:extLst>
        </xdr:cNvPr>
        <xdr:cNvSpPr/>
      </xdr:nvSpPr>
      <xdr:spPr>
        <a:xfrm>
          <a:off x="13735050" y="9829800"/>
          <a:ext cx="1590675" cy="1495425"/>
        </a:xfrm>
        <a:prstGeom prst="pie">
          <a:avLst>
            <a:gd name="adj1" fmla="val 5320067"/>
            <a:gd name="adj2" fmla="val 162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657225</xdr:colOff>
      <xdr:row>37</xdr:row>
      <xdr:rowOff>133350</xdr:rowOff>
    </xdr:from>
    <xdr:to>
      <xdr:col>28</xdr:col>
      <xdr:colOff>76200</xdr:colOff>
      <xdr:row>43</xdr:row>
      <xdr:rowOff>66675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DB7C4855-467B-4F6B-82A3-0E2D9A6A1BF1}"/>
            </a:ext>
          </a:extLst>
        </xdr:cNvPr>
        <xdr:cNvGrpSpPr/>
      </xdr:nvGrpSpPr>
      <xdr:grpSpPr>
        <a:xfrm>
          <a:off x="17706975" y="10372725"/>
          <a:ext cx="1476375" cy="1362075"/>
          <a:chOff x="0" y="0"/>
          <a:chExt cx="1476375" cy="1362075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718864F9-F030-EF10-0C86-30116B819A38}"/>
              </a:ext>
            </a:extLst>
          </xdr:cNvPr>
          <xdr:cNvGrpSpPr/>
        </xdr:nvGrpSpPr>
        <xdr:grpSpPr>
          <a:xfrm>
            <a:off x="0" y="0"/>
            <a:ext cx="1476375" cy="1362075"/>
            <a:chOff x="0" y="0"/>
            <a:chExt cx="1476375" cy="1362075"/>
          </a:xfrm>
        </xdr:grpSpPr>
        <xdr:sp macro="" textlink="">
          <xdr:nvSpPr>
            <xdr:cNvPr id="66" name="楕円 65">
              <a:extLst>
                <a:ext uri="{FF2B5EF4-FFF2-40B4-BE49-F238E27FC236}">
                  <a16:creationId xmlns:a16="http://schemas.microsoft.com/office/drawing/2014/main" id="{AEA9B2DC-8C0C-CBF8-1CD4-19199021447C}"/>
                </a:ext>
              </a:extLst>
            </xdr:cNvPr>
            <xdr:cNvSpPr/>
          </xdr:nvSpPr>
          <xdr:spPr>
            <a:xfrm>
              <a:off x="0" y="0"/>
              <a:ext cx="1476375" cy="1362075"/>
            </a:xfrm>
            <a:prstGeom prst="ellipse">
              <a:avLst/>
            </a:prstGeom>
            <a:solidFill>
              <a:schemeClr val="bg2">
                <a:lumMod val="75000"/>
              </a:schemeClr>
            </a:solidFill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7" name="楕円 66">
              <a:extLst>
                <a:ext uri="{FF2B5EF4-FFF2-40B4-BE49-F238E27FC236}">
                  <a16:creationId xmlns:a16="http://schemas.microsoft.com/office/drawing/2014/main" id="{FEE2EB69-5E15-054E-8000-8364E901E9A8}"/>
                </a:ext>
              </a:extLst>
            </xdr:cNvPr>
            <xdr:cNvSpPr/>
          </xdr:nvSpPr>
          <xdr:spPr>
            <a:xfrm>
              <a:off x="171450" y="171450"/>
              <a:ext cx="1133475" cy="1038225"/>
            </a:xfrm>
            <a:prstGeom prst="ellipse">
              <a:avLst/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8" name="楕円 67">
              <a:extLst>
                <a:ext uri="{FF2B5EF4-FFF2-40B4-BE49-F238E27FC236}">
                  <a16:creationId xmlns:a16="http://schemas.microsoft.com/office/drawing/2014/main" id="{3FB92584-5A3D-DD68-16FD-5AEF3B95F384}"/>
                </a:ext>
              </a:extLst>
            </xdr:cNvPr>
            <xdr:cNvSpPr/>
          </xdr:nvSpPr>
          <xdr:spPr>
            <a:xfrm>
              <a:off x="238125" y="228600"/>
              <a:ext cx="1000125" cy="914400"/>
            </a:xfrm>
            <a:prstGeom prst="ellipse">
              <a:avLst/>
            </a:prstGeom>
            <a:solidFill>
              <a:srgbClr val="C0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cxnSp macro="">
          <xdr:nvCxnSpPr>
            <xdr:cNvPr id="69" name="直線矢印コネクタ 68">
              <a:extLst>
                <a:ext uri="{FF2B5EF4-FFF2-40B4-BE49-F238E27FC236}">
                  <a16:creationId xmlns:a16="http://schemas.microsoft.com/office/drawing/2014/main" id="{B77A62D8-C7D4-0933-3DDF-028AD50D6C62}"/>
                </a:ext>
              </a:extLst>
            </xdr:cNvPr>
            <xdr:cNvCxnSpPr/>
          </xdr:nvCxnSpPr>
          <xdr:spPr>
            <a:xfrm flipH="1" flipV="1">
              <a:off x="384590" y="362511"/>
              <a:ext cx="339310" cy="332814"/>
            </a:xfrm>
            <a:prstGeom prst="straightConnector1">
              <a:avLst/>
            </a:prstGeom>
            <a:ln w="38100">
              <a:solidFill>
                <a:schemeClr val="bg1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5" name="テキスト ボックス 21">
            <a:extLst>
              <a:ext uri="{FF2B5EF4-FFF2-40B4-BE49-F238E27FC236}">
                <a16:creationId xmlns:a16="http://schemas.microsoft.com/office/drawing/2014/main" id="{D519C81A-8F63-24D4-C29D-3079B3844449}"/>
              </a:ext>
            </a:extLst>
          </xdr:cNvPr>
          <xdr:cNvSpPr txBox="1"/>
        </xdr:nvSpPr>
        <xdr:spPr>
          <a:xfrm>
            <a:off x="495300" y="276225"/>
            <a:ext cx="895350" cy="70485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en-US" sz="1200" kern="100"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游明朝" panose="02020400000000000000" pitchFamily="18" charset="-128"/>
                <a:cs typeface="Times New Roman" panose="02020603050405020304" pitchFamily="18" charset="0"/>
              </a:rPr>
              <a:t>a=0.8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28</xdr:col>
      <xdr:colOff>85725</xdr:colOff>
      <xdr:row>38</xdr:row>
      <xdr:rowOff>66675</xdr:rowOff>
    </xdr:from>
    <xdr:to>
      <xdr:col>29</xdr:col>
      <xdr:colOff>533400</xdr:colOff>
      <xdr:row>42</xdr:row>
      <xdr:rowOff>152400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16CA96E4-F073-49B0-AD71-8B8F01F4BEE6}"/>
            </a:ext>
          </a:extLst>
        </xdr:cNvPr>
        <xdr:cNvGrpSpPr/>
      </xdr:nvGrpSpPr>
      <xdr:grpSpPr>
        <a:xfrm>
          <a:off x="19192875" y="10544175"/>
          <a:ext cx="1133475" cy="1038225"/>
          <a:chOff x="171450" y="171450"/>
          <a:chExt cx="1133475" cy="1038225"/>
        </a:xfrm>
      </xdr:grpSpPr>
      <xdr:sp macro="" textlink="">
        <xdr:nvSpPr>
          <xdr:cNvPr id="71" name="楕円 70">
            <a:extLst>
              <a:ext uri="{FF2B5EF4-FFF2-40B4-BE49-F238E27FC236}">
                <a16:creationId xmlns:a16="http://schemas.microsoft.com/office/drawing/2014/main" id="{299B6170-146A-BE81-7BE0-E19BECDAFF2B}"/>
              </a:ext>
            </a:extLst>
          </xdr:cNvPr>
          <xdr:cNvSpPr/>
        </xdr:nvSpPr>
        <xdr:spPr>
          <a:xfrm>
            <a:off x="171450" y="171450"/>
            <a:ext cx="1133475" cy="1038225"/>
          </a:xfrm>
          <a:prstGeom prst="ellipse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72" name="楕円 71">
            <a:extLst>
              <a:ext uri="{FF2B5EF4-FFF2-40B4-BE49-F238E27FC236}">
                <a16:creationId xmlns:a16="http://schemas.microsoft.com/office/drawing/2014/main" id="{96D7DD5E-8FEA-EA67-C358-437D799544BB}"/>
              </a:ext>
            </a:extLst>
          </xdr:cNvPr>
          <xdr:cNvSpPr/>
        </xdr:nvSpPr>
        <xdr:spPr>
          <a:xfrm>
            <a:off x="238125" y="228600"/>
            <a:ext cx="1000125" cy="914400"/>
          </a:xfrm>
          <a:prstGeom prst="ellipse">
            <a:avLst/>
          </a:prstGeom>
          <a:solidFill>
            <a:srgbClr val="C0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cxnSp macro="">
        <xdr:nvCxnSpPr>
          <xdr:cNvPr id="73" name="直線矢印コネクタ 72">
            <a:extLst>
              <a:ext uri="{FF2B5EF4-FFF2-40B4-BE49-F238E27FC236}">
                <a16:creationId xmlns:a16="http://schemas.microsoft.com/office/drawing/2014/main" id="{9A9BEBC9-B5CF-E85D-FB67-190D7AE68B5E}"/>
              </a:ext>
            </a:extLst>
          </xdr:cNvPr>
          <xdr:cNvCxnSpPr/>
        </xdr:nvCxnSpPr>
        <xdr:spPr>
          <a:xfrm flipH="1" flipV="1">
            <a:off x="384590" y="362511"/>
            <a:ext cx="339310" cy="332814"/>
          </a:xfrm>
          <a:prstGeom prst="straightConnector1">
            <a:avLst/>
          </a:prstGeom>
          <a:ln w="38100">
            <a:solidFill>
              <a:schemeClr val="bg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400050</xdr:colOff>
      <xdr:row>38</xdr:row>
      <xdr:rowOff>171450</xdr:rowOff>
    </xdr:from>
    <xdr:to>
      <xdr:col>29</xdr:col>
      <xdr:colOff>609600</xdr:colOff>
      <xdr:row>41</xdr:row>
      <xdr:rowOff>161925</xdr:rowOff>
    </xdr:to>
    <xdr:sp macro="" textlink="">
      <xdr:nvSpPr>
        <xdr:cNvPr id="74" name="テキスト ボックス 21">
          <a:extLst>
            <a:ext uri="{FF2B5EF4-FFF2-40B4-BE49-F238E27FC236}">
              <a16:creationId xmlns:a16="http://schemas.microsoft.com/office/drawing/2014/main" id="{E53A512A-AD89-48F7-807F-B4E35FD1AA74}"/>
            </a:ext>
          </a:extLst>
        </xdr:cNvPr>
        <xdr:cNvSpPr txBox="1"/>
      </xdr:nvSpPr>
      <xdr:spPr>
        <a:xfrm>
          <a:off x="15601950" y="10172700"/>
          <a:ext cx="895350" cy="704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1200" kern="100">
              <a:solidFill>
                <a:srgbClr val="FFFFFF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a=0.8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28</xdr:col>
      <xdr:colOff>200025</xdr:colOff>
      <xdr:row>34</xdr:row>
      <xdr:rowOff>66675</xdr:rowOff>
    </xdr:from>
    <xdr:to>
      <xdr:col>30</xdr:col>
      <xdr:colOff>66675</xdr:colOff>
      <xdr:row>35</xdr:row>
      <xdr:rowOff>200025</xdr:rowOff>
    </xdr:to>
    <xdr:sp macro="" textlink="">
      <xdr:nvSpPr>
        <xdr:cNvPr id="75" name="吹き出し: 角を丸めた四角形 74">
          <a:extLst>
            <a:ext uri="{FF2B5EF4-FFF2-40B4-BE49-F238E27FC236}">
              <a16:creationId xmlns:a16="http://schemas.microsoft.com/office/drawing/2014/main" id="{BF44A5F0-83DA-4D15-B2EE-A191EE1EF541}"/>
            </a:ext>
          </a:extLst>
        </xdr:cNvPr>
        <xdr:cNvSpPr/>
      </xdr:nvSpPr>
      <xdr:spPr>
        <a:xfrm>
          <a:off x="15401925" y="9115425"/>
          <a:ext cx="1238250" cy="371475"/>
        </a:xfrm>
        <a:prstGeom prst="wedgeRoundRectCallout">
          <a:avLst>
            <a:gd name="adj1" fmla="val -30171"/>
            <a:gd name="adj2" fmla="val 224045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エナメル塗料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381000</xdr:colOff>
      <xdr:row>33</xdr:row>
      <xdr:rowOff>38099</xdr:rowOff>
    </xdr:from>
    <xdr:to>
      <xdr:col>27</xdr:col>
      <xdr:colOff>266700</xdr:colOff>
      <xdr:row>35</xdr:row>
      <xdr:rowOff>123824</xdr:rowOff>
    </xdr:to>
    <xdr:sp macro="" textlink="">
      <xdr:nvSpPr>
        <xdr:cNvPr id="76" name="吹き出し: 角を丸めた四角形 75">
          <a:extLst>
            <a:ext uri="{FF2B5EF4-FFF2-40B4-BE49-F238E27FC236}">
              <a16:creationId xmlns:a16="http://schemas.microsoft.com/office/drawing/2014/main" id="{74067737-9B4D-4E49-9823-423BD5A57F16}"/>
            </a:ext>
          </a:extLst>
        </xdr:cNvPr>
        <xdr:cNvSpPr/>
      </xdr:nvSpPr>
      <xdr:spPr>
        <a:xfrm>
          <a:off x="13525500" y="8848724"/>
          <a:ext cx="1257300" cy="561975"/>
        </a:xfrm>
        <a:prstGeom prst="wedgeRoundRectCallout">
          <a:avLst>
            <a:gd name="adj1" fmla="val 4211"/>
            <a:gd name="adj2" fmla="val 14012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熱収縮チューブ</a:t>
          </a:r>
          <a:endParaRPr lang="en-US" altLang="ja-JP" sz="1100" kern="100">
            <a:solidFill>
              <a:srgbClr val="00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</a:pPr>
          <a:r>
            <a:rPr lang="en-US" altLang="ja-JP" sz="1400" b="1" kern="100">
              <a:solidFill>
                <a:srgbClr val="FF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Φ4</a:t>
          </a:r>
          <a:endParaRPr lang="ja-JP" sz="1400" b="1" kern="100">
            <a:solidFill>
              <a:srgbClr val="FF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104774</xdr:colOff>
      <xdr:row>36</xdr:row>
      <xdr:rowOff>142875</xdr:rowOff>
    </xdr:from>
    <xdr:to>
      <xdr:col>31</xdr:col>
      <xdr:colOff>95249</xdr:colOff>
      <xdr:row>38</xdr:row>
      <xdr:rowOff>152400</xdr:rowOff>
    </xdr:to>
    <xdr:sp macro="" textlink="">
      <xdr:nvSpPr>
        <xdr:cNvPr id="77" name="吹き出し: 角を丸めた四角形 76">
          <a:extLst>
            <a:ext uri="{FF2B5EF4-FFF2-40B4-BE49-F238E27FC236}">
              <a16:creationId xmlns:a16="http://schemas.microsoft.com/office/drawing/2014/main" id="{9CD3AA75-D5BE-446F-92E7-AB1E7617E99B}"/>
            </a:ext>
          </a:extLst>
        </xdr:cNvPr>
        <xdr:cNvSpPr/>
      </xdr:nvSpPr>
      <xdr:spPr>
        <a:xfrm>
          <a:off x="16678274" y="9667875"/>
          <a:ext cx="676275" cy="485775"/>
        </a:xfrm>
        <a:prstGeom prst="wedgeRoundRectCallout">
          <a:avLst>
            <a:gd name="adj1" fmla="val -141439"/>
            <a:gd name="adj2" fmla="val 13399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altLang="en-US" sz="105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導線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14288</xdr:colOff>
      <xdr:row>37</xdr:row>
      <xdr:rowOff>95250</xdr:rowOff>
    </xdr:from>
    <xdr:to>
      <xdr:col>29</xdr:col>
      <xdr:colOff>0</xdr:colOff>
      <xdr:row>38</xdr:row>
      <xdr:rowOff>38100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BF8C7E3D-16CF-44B5-8BF0-948A68A803E7}"/>
            </a:ext>
          </a:extLst>
        </xdr:cNvPr>
        <xdr:cNvCxnSpPr/>
      </xdr:nvCxnSpPr>
      <xdr:spPr>
        <a:xfrm>
          <a:off x="14530388" y="9858375"/>
          <a:ext cx="1357312" cy="18097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14288</xdr:colOff>
      <xdr:row>42</xdr:row>
      <xdr:rowOff>190500</xdr:rowOff>
    </xdr:from>
    <xdr:to>
      <xdr:col>29</xdr:col>
      <xdr:colOff>0</xdr:colOff>
      <xdr:row>43</xdr:row>
      <xdr:rowOff>104775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3A6A437A-26EC-4F44-8C50-70FF658CE041}"/>
            </a:ext>
          </a:extLst>
        </xdr:cNvPr>
        <xdr:cNvCxnSpPr/>
      </xdr:nvCxnSpPr>
      <xdr:spPr>
        <a:xfrm flipV="1">
          <a:off x="14530388" y="11144250"/>
          <a:ext cx="1357312" cy="1524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152400</xdr:colOff>
      <xdr:row>35</xdr:row>
      <xdr:rowOff>19049</xdr:rowOff>
    </xdr:from>
    <xdr:to>
      <xdr:col>26</xdr:col>
      <xdr:colOff>38100</xdr:colOff>
      <xdr:row>37</xdr:row>
      <xdr:rowOff>104774</xdr:rowOff>
    </xdr:to>
    <xdr:sp macro="" textlink="">
      <xdr:nvSpPr>
        <xdr:cNvPr id="80" name="吹き出し: 角を丸めた四角形 79">
          <a:extLst>
            <a:ext uri="{FF2B5EF4-FFF2-40B4-BE49-F238E27FC236}">
              <a16:creationId xmlns:a16="http://schemas.microsoft.com/office/drawing/2014/main" id="{5B307A4D-365A-4B67-9727-EB1E4DAD49DD}"/>
            </a:ext>
          </a:extLst>
        </xdr:cNvPr>
        <xdr:cNvSpPr/>
      </xdr:nvSpPr>
      <xdr:spPr>
        <a:xfrm>
          <a:off x="12611100" y="9305924"/>
          <a:ext cx="1257300" cy="561975"/>
        </a:xfrm>
        <a:prstGeom prst="wedgeRoundRectCallout">
          <a:avLst>
            <a:gd name="adj1" fmla="val 55726"/>
            <a:gd name="adj2" fmla="val 1469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100" kern="100">
              <a:solidFill>
                <a:srgbClr val="00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熱収縮チューブ</a:t>
          </a:r>
          <a:endParaRPr lang="en-US" altLang="ja-JP" sz="1100" kern="100">
            <a:solidFill>
              <a:srgbClr val="00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</a:pPr>
          <a:r>
            <a:rPr lang="en-US" altLang="ja-JP" sz="1400" b="1" kern="100">
              <a:solidFill>
                <a:srgbClr val="FF0000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Φ1.5</a:t>
          </a:r>
          <a:endParaRPr lang="ja-JP" sz="1400" b="1" kern="100">
            <a:solidFill>
              <a:srgbClr val="FF0000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223837</xdr:colOff>
      <xdr:row>3</xdr:row>
      <xdr:rowOff>52387</xdr:rowOff>
    </xdr:from>
    <xdr:to>
      <xdr:col>10</xdr:col>
      <xdr:colOff>347662</xdr:colOff>
      <xdr:row>11</xdr:row>
      <xdr:rowOff>176212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ADD9C3-17FA-7091-7902-FFF022CF8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128587</xdr:colOff>
      <xdr:row>32</xdr:row>
      <xdr:rowOff>33337</xdr:rowOff>
    </xdr:from>
    <xdr:ext cx="2347913" cy="5834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E7BF5D2B-0417-443E-EEDC-D82D247191D3}"/>
                </a:ext>
              </a:extLst>
            </xdr:cNvPr>
            <xdr:cNvSpPr txBox="1"/>
          </xdr:nvSpPr>
          <xdr:spPr>
            <a:xfrm>
              <a:off x="9444037" y="9082087"/>
              <a:ext cx="2347913" cy="5834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≈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0.8</m:t>
                    </m:r>
                    <m:sSub>
                      <m:sSub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  <m:t>33</m:t>
                        </m:r>
                      </m:sub>
                    </m:sSub>
                    <m:d>
                      <m:d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</m:e>
                    </m:d>
                    <m:f>
                      <m:f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8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radPr>
                          <m:deg/>
                          <m:e>
                            <m:sSub>
                              <m:sSubPr>
                                <m:ctrlPr>
                                  <a:rPr kumimoji="1" lang="en-US" altLang="ja-JP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sub>
                            </m:sSub>
                          </m:e>
                        </m:rad>
                      </m:den>
                    </m:f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E7BF5D2B-0417-443E-EEDC-D82D247191D3}"/>
                </a:ext>
              </a:extLst>
            </xdr:cNvPr>
            <xdr:cNvSpPr txBox="1"/>
          </xdr:nvSpPr>
          <xdr:spPr>
            <a:xfrm>
              <a:off x="9444037" y="9082087"/>
              <a:ext cx="2347913" cy="5834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0" i="0">
                  <a:latin typeface="Cambria Math" panose="02040503050406030204" pitchFamily="18" charset="0"/>
                </a:rPr>
                <a:t>𝑍_0</a:t>
              </a:r>
              <a:r>
                <a:rPr kumimoji="1" lang="en-US" altLang="ja-JP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≈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0.8𝑍_33 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𝐷/𝑎) 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 1/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kumimoji="1" lang="ja-JP" alt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𝜀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_𝑟 )</a:t>
              </a:r>
              <a:endParaRPr kumimoji="1" lang="ja-JP" altLang="en-US" sz="18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247650</xdr:colOff>
      <xdr:row>9</xdr:row>
      <xdr:rowOff>180975</xdr:rowOff>
    </xdr:from>
    <xdr:ext cx="116205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581933E5-2D35-49B6-9719-36CABEB89407}"/>
                </a:ext>
              </a:extLst>
            </xdr:cNvPr>
            <xdr:cNvSpPr txBox="1"/>
          </xdr:nvSpPr>
          <xdr:spPr>
            <a:xfrm>
              <a:off x="13630275" y="2638425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581933E5-2D35-49B6-9719-36CABEB89407}"/>
                </a:ext>
              </a:extLst>
            </xdr:cNvPr>
            <xdr:cNvSpPr txBox="1"/>
          </xdr:nvSpPr>
          <xdr:spPr>
            <a:xfrm>
              <a:off x="13630275" y="2638425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𝐿=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𝑓_𝐿𝑖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21</xdr:col>
      <xdr:colOff>285750</xdr:colOff>
      <xdr:row>13</xdr:row>
      <xdr:rowOff>19050</xdr:rowOff>
    </xdr:from>
    <xdr:ext cx="1104900" cy="421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3A8D2322-0E76-41B5-B090-B20332C8E257}"/>
                </a:ext>
              </a:extLst>
            </xdr:cNvPr>
            <xdr:cNvSpPr txBox="1"/>
          </xdr:nvSpPr>
          <xdr:spPr>
            <a:xfrm>
              <a:off x="14354175" y="3429000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𝐶𝑖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3A8D2322-0E76-41B5-B090-B20332C8E257}"/>
                </a:ext>
              </a:extLst>
            </xdr:cNvPr>
            <xdr:cNvSpPr txBox="1"/>
          </xdr:nvSpPr>
          <xdr:spPr>
            <a:xfrm>
              <a:off x="14354175" y="3429000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𝑓_𝐶𝑖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_0)/𝐶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22</xdr:col>
      <xdr:colOff>66675</xdr:colOff>
      <xdr:row>13</xdr:row>
      <xdr:rowOff>123825</xdr:rowOff>
    </xdr:from>
    <xdr:ext cx="27908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523BAB90-B215-44DF-A962-0F6775BAF62B}"/>
                </a:ext>
              </a:extLst>
            </xdr:cNvPr>
            <xdr:cNvSpPr txBox="1"/>
          </xdr:nvSpPr>
          <xdr:spPr>
            <a:xfrm>
              <a:off x="15049500" y="35337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=119.9169833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523BAB90-B215-44DF-A962-0F6775BAF62B}"/>
                </a:ext>
              </a:extLst>
            </xdr:cNvPr>
            <xdr:cNvSpPr txBox="1"/>
          </xdr:nvSpPr>
          <xdr:spPr>
            <a:xfrm>
              <a:off x="15049500" y="35337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_0 )=119.9169833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23</xdr:col>
      <xdr:colOff>1095376</xdr:colOff>
      <xdr:row>10</xdr:row>
      <xdr:rowOff>228600</xdr:rowOff>
    </xdr:from>
    <xdr:ext cx="2798044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26F5D0BE-B228-4371-9E33-C77C13F1C8FD}"/>
                </a:ext>
              </a:extLst>
            </xdr:cNvPr>
            <xdr:cNvSpPr txBox="1"/>
          </xdr:nvSpPr>
          <xdr:spPr>
            <a:xfrm>
              <a:off x="16964026" y="2924175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26F5D0BE-B228-4371-9E33-C77C13F1C8FD}"/>
                </a:ext>
              </a:extLst>
            </xdr:cNvPr>
            <xdr:cNvSpPr txBox="1"/>
          </xdr:nvSpPr>
          <xdr:spPr>
            <a:xfrm>
              <a:off x="16964026" y="2924175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𝑓_3=1/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25</xdr:col>
      <xdr:colOff>542925</xdr:colOff>
      <xdr:row>3</xdr:row>
      <xdr:rowOff>190500</xdr:rowOff>
    </xdr:from>
    <xdr:to>
      <xdr:col>27</xdr:col>
      <xdr:colOff>180975</xdr:colOff>
      <xdr:row>5</xdr:row>
      <xdr:rowOff>219075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4C0DC06-C9B7-4AA7-878A-C816A1FC4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3275" y="1200150"/>
          <a:ext cx="1009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342900</xdr:colOff>
      <xdr:row>6</xdr:row>
      <xdr:rowOff>190500</xdr:rowOff>
    </xdr:from>
    <xdr:to>
      <xdr:col>27</xdr:col>
      <xdr:colOff>257175</xdr:colOff>
      <xdr:row>9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72AC771-787A-4988-A43C-DEB1BF45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0" y="1933575"/>
          <a:ext cx="12858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676275</xdr:colOff>
      <xdr:row>15</xdr:row>
      <xdr:rowOff>66675</xdr:rowOff>
    </xdr:from>
    <xdr:to>
      <xdr:col>27</xdr:col>
      <xdr:colOff>466725</xdr:colOff>
      <xdr:row>17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1799CEF-6AA7-4B83-94F6-21F977249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3952875"/>
          <a:ext cx="2209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504825</xdr:colOff>
      <xdr:row>16</xdr:row>
      <xdr:rowOff>57150</xdr:rowOff>
    </xdr:from>
    <xdr:ext cx="27908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A6D75191-6DA4-4C17-8C4D-F8C04092DB58}"/>
                </a:ext>
              </a:extLst>
            </xdr:cNvPr>
            <xdr:cNvSpPr txBox="1"/>
          </xdr:nvSpPr>
          <xdr:spPr>
            <a:xfrm>
              <a:off x="13201650" y="41814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=119.8818852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A6D75191-6DA4-4C17-8C4D-F8C04092DB58}"/>
                </a:ext>
              </a:extLst>
            </xdr:cNvPr>
            <xdr:cNvSpPr txBox="1"/>
          </xdr:nvSpPr>
          <xdr:spPr>
            <a:xfrm>
              <a:off x="13201650" y="41814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))=119.8818852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25</xdr:col>
      <xdr:colOff>447675</xdr:colOff>
      <xdr:row>19</xdr:row>
      <xdr:rowOff>38100</xdr:rowOff>
    </xdr:from>
    <xdr:ext cx="1609724" cy="4092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9D691497-E3E2-47C8-84AD-274D7E0768E0}"/>
                </a:ext>
              </a:extLst>
            </xdr:cNvPr>
            <xdr:cNvSpPr txBox="1"/>
          </xdr:nvSpPr>
          <xdr:spPr>
            <a:xfrm>
              <a:off x="18488025" y="4876800"/>
              <a:ext cx="1609724" cy="409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7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9D691497-E3E2-47C8-84AD-274D7E0768E0}"/>
                </a:ext>
              </a:extLst>
            </xdr:cNvPr>
            <xdr:cNvSpPr txBox="1"/>
          </xdr:nvSpPr>
          <xdr:spPr>
            <a:xfrm>
              <a:off x="18488025" y="4876800"/>
              <a:ext cx="1609724" cy="409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𝑓_7=1/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 𝑙𝑛(𝐷/𝑎−1)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10</xdr:col>
      <xdr:colOff>538162</xdr:colOff>
      <xdr:row>0</xdr:row>
      <xdr:rowOff>157161</xdr:rowOff>
    </xdr:from>
    <xdr:to>
      <xdr:col>16</xdr:col>
      <xdr:colOff>685800</xdr:colOff>
      <xdr:row>12</xdr:row>
      <xdr:rowOff>228600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C4BFE58-1C9F-FC8C-3CE7-6D16B7A47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28575</xdr:rowOff>
    </xdr:from>
    <xdr:to>
      <xdr:col>13</xdr:col>
      <xdr:colOff>314325</xdr:colOff>
      <xdr:row>6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95ABDF85-F399-7F48-0159-6EC2F988F0EC}"/>
            </a:ext>
          </a:extLst>
        </xdr:cNvPr>
        <xdr:cNvSpPr/>
      </xdr:nvSpPr>
      <xdr:spPr>
        <a:xfrm>
          <a:off x="1371600" y="1285875"/>
          <a:ext cx="7858125" cy="2486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276225</xdr:colOff>
      <xdr:row>4</xdr:row>
      <xdr:rowOff>228600</xdr:rowOff>
    </xdr:from>
    <xdr:to>
      <xdr:col>7</xdr:col>
      <xdr:colOff>409575</xdr:colOff>
      <xdr:row>7</xdr:row>
      <xdr:rowOff>390528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2AE9486-14B6-DA34-F16F-BB960C0008F7}"/>
            </a:ext>
          </a:extLst>
        </xdr:cNvPr>
        <xdr:cNvGrpSpPr/>
      </xdr:nvGrpSpPr>
      <xdr:grpSpPr>
        <a:xfrm>
          <a:off x="3019425" y="2743200"/>
          <a:ext cx="2190750" cy="2047878"/>
          <a:chOff x="3019425" y="1495425"/>
          <a:chExt cx="2190750" cy="2047878"/>
        </a:xfrm>
      </xdr:grpSpPr>
      <xdr:sp macro="" textlink="">
        <xdr:nvSpPr>
          <xdr:cNvPr id="13" name="部分円 12">
            <a:extLst>
              <a:ext uri="{FF2B5EF4-FFF2-40B4-BE49-F238E27FC236}">
                <a16:creationId xmlns:a16="http://schemas.microsoft.com/office/drawing/2014/main" id="{0ECDE040-4626-3979-75F7-B42FDD8C990C}"/>
              </a:ext>
            </a:extLst>
          </xdr:cNvPr>
          <xdr:cNvSpPr/>
        </xdr:nvSpPr>
        <xdr:spPr>
          <a:xfrm rot="5400000">
            <a:off x="3090861" y="1423989"/>
            <a:ext cx="2047878" cy="2190750"/>
          </a:xfrm>
          <a:prstGeom prst="pie">
            <a:avLst>
              <a:gd name="adj1" fmla="val 5415290"/>
              <a:gd name="adj2" fmla="val 1620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2" name="部分円 11">
            <a:extLst>
              <a:ext uri="{FF2B5EF4-FFF2-40B4-BE49-F238E27FC236}">
                <a16:creationId xmlns:a16="http://schemas.microsoft.com/office/drawing/2014/main" id="{B4093D97-31B2-3D20-A29F-F9F74C9EB265}"/>
              </a:ext>
            </a:extLst>
          </xdr:cNvPr>
          <xdr:cNvSpPr/>
        </xdr:nvSpPr>
        <xdr:spPr>
          <a:xfrm rot="5400000">
            <a:off x="3433759" y="1766887"/>
            <a:ext cx="1362075" cy="1504951"/>
          </a:xfrm>
          <a:prstGeom prst="pie">
            <a:avLst>
              <a:gd name="adj1" fmla="val 5415290"/>
              <a:gd name="adj2" fmla="val 16200000"/>
            </a:avLst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1" name="部分円 10">
            <a:extLst>
              <a:ext uri="{FF2B5EF4-FFF2-40B4-BE49-F238E27FC236}">
                <a16:creationId xmlns:a16="http://schemas.microsoft.com/office/drawing/2014/main" id="{FF351713-8E73-42B6-A978-4581364CDC27}"/>
              </a:ext>
            </a:extLst>
          </xdr:cNvPr>
          <xdr:cNvSpPr/>
        </xdr:nvSpPr>
        <xdr:spPr>
          <a:xfrm rot="5400000">
            <a:off x="3502819" y="1835945"/>
            <a:ext cx="1223963" cy="1371603"/>
          </a:xfrm>
          <a:prstGeom prst="pie">
            <a:avLst>
              <a:gd name="adj1" fmla="val 5415290"/>
              <a:gd name="adj2" fmla="val 1620000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7</xdr:col>
      <xdr:colOff>419100</xdr:colOff>
      <xdr:row>4</xdr:row>
      <xdr:rowOff>228600</xdr:rowOff>
    </xdr:from>
    <xdr:to>
      <xdr:col>10</xdr:col>
      <xdr:colOff>552450</xdr:colOff>
      <xdr:row>7</xdr:row>
      <xdr:rowOff>390528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54A80807-6B99-4FED-753A-D7B682DACE7E}"/>
            </a:ext>
          </a:extLst>
        </xdr:cNvPr>
        <xdr:cNvGrpSpPr/>
      </xdr:nvGrpSpPr>
      <xdr:grpSpPr>
        <a:xfrm>
          <a:off x="5219700" y="2743200"/>
          <a:ext cx="2190750" cy="2047878"/>
          <a:chOff x="3019425" y="1495425"/>
          <a:chExt cx="2190750" cy="2047878"/>
        </a:xfrm>
      </xdr:grpSpPr>
      <xdr:sp macro="" textlink="">
        <xdr:nvSpPr>
          <xdr:cNvPr id="16" name="部分円 15">
            <a:extLst>
              <a:ext uri="{FF2B5EF4-FFF2-40B4-BE49-F238E27FC236}">
                <a16:creationId xmlns:a16="http://schemas.microsoft.com/office/drawing/2014/main" id="{447FD1CC-1E11-8877-25B1-723556754268}"/>
              </a:ext>
            </a:extLst>
          </xdr:cNvPr>
          <xdr:cNvSpPr/>
        </xdr:nvSpPr>
        <xdr:spPr>
          <a:xfrm rot="5400000">
            <a:off x="3090861" y="1423989"/>
            <a:ext cx="2047878" cy="2190750"/>
          </a:xfrm>
          <a:prstGeom prst="pie">
            <a:avLst>
              <a:gd name="adj1" fmla="val 5415290"/>
              <a:gd name="adj2" fmla="val 1620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7" name="部分円 16">
            <a:extLst>
              <a:ext uri="{FF2B5EF4-FFF2-40B4-BE49-F238E27FC236}">
                <a16:creationId xmlns:a16="http://schemas.microsoft.com/office/drawing/2014/main" id="{86BA62F1-8775-746E-D2B9-28468176BF43}"/>
              </a:ext>
            </a:extLst>
          </xdr:cNvPr>
          <xdr:cNvSpPr/>
        </xdr:nvSpPr>
        <xdr:spPr>
          <a:xfrm rot="5400000">
            <a:off x="3433759" y="1766887"/>
            <a:ext cx="1362075" cy="1504951"/>
          </a:xfrm>
          <a:prstGeom prst="pie">
            <a:avLst>
              <a:gd name="adj1" fmla="val 5415290"/>
              <a:gd name="adj2" fmla="val 16200000"/>
            </a:avLst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8" name="部分円 17">
            <a:extLst>
              <a:ext uri="{FF2B5EF4-FFF2-40B4-BE49-F238E27FC236}">
                <a16:creationId xmlns:a16="http://schemas.microsoft.com/office/drawing/2014/main" id="{9EC6B52F-E03F-1ADE-8D00-AB50200E96FF}"/>
              </a:ext>
            </a:extLst>
          </xdr:cNvPr>
          <xdr:cNvSpPr/>
        </xdr:nvSpPr>
        <xdr:spPr>
          <a:xfrm rot="5400000">
            <a:off x="3502819" y="1835945"/>
            <a:ext cx="1223963" cy="1371603"/>
          </a:xfrm>
          <a:prstGeom prst="pie">
            <a:avLst>
              <a:gd name="adj1" fmla="val 5415290"/>
              <a:gd name="adj2" fmla="val 1620000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8</xdr:col>
      <xdr:colOff>466725</xdr:colOff>
      <xdr:row>5</xdr:row>
      <xdr:rowOff>300037</xdr:rowOff>
    </xdr:from>
    <xdr:ext cx="87120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61180506-94A8-778A-06FA-AD719367FFB8}"/>
                </a:ext>
              </a:extLst>
            </xdr:cNvPr>
            <xdr:cNvSpPr txBox="1"/>
          </xdr:nvSpPr>
          <xdr:spPr>
            <a:xfrm>
              <a:off x="5953125" y="3443287"/>
              <a:ext cx="87120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=−0.5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61180506-94A8-778A-06FA-AD719367FFB8}"/>
                </a:ext>
              </a:extLst>
            </xdr:cNvPr>
            <xdr:cNvSpPr txBox="1"/>
          </xdr:nvSpPr>
          <xdr:spPr>
            <a:xfrm>
              <a:off x="5953125" y="3443287"/>
              <a:ext cx="87120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𝑉=−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0.5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5</xdr:col>
      <xdr:colOff>285750</xdr:colOff>
      <xdr:row>5</xdr:row>
      <xdr:rowOff>204787</xdr:rowOff>
    </xdr:from>
    <xdr:ext cx="87120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3510B768-2AE6-F3E7-4E28-D85BA46AC994}"/>
                </a:ext>
              </a:extLst>
            </xdr:cNvPr>
            <xdr:cNvSpPr txBox="1"/>
          </xdr:nvSpPr>
          <xdr:spPr>
            <a:xfrm>
              <a:off x="3714750" y="3348037"/>
              <a:ext cx="87120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=+0.5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3510B768-2AE6-F3E7-4E28-D85BA46AC994}"/>
                </a:ext>
              </a:extLst>
            </xdr:cNvPr>
            <xdr:cNvSpPr txBox="1"/>
          </xdr:nvSpPr>
          <xdr:spPr>
            <a:xfrm>
              <a:off x="3714750" y="3348037"/>
              <a:ext cx="871201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𝑉=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+0.5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13</xdr:col>
      <xdr:colOff>342900</xdr:colOff>
      <xdr:row>3</xdr:row>
      <xdr:rowOff>452437</xdr:rowOff>
    </xdr:from>
    <xdr:ext cx="56220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1E2276DB-31F7-847E-A294-1FADE68E382B}"/>
                </a:ext>
              </a:extLst>
            </xdr:cNvPr>
            <xdr:cNvSpPr txBox="1"/>
          </xdr:nvSpPr>
          <xdr:spPr>
            <a:xfrm>
              <a:off x="9258300" y="2338387"/>
              <a:ext cx="56220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1E2276DB-31F7-847E-A294-1FADE68E382B}"/>
                </a:ext>
              </a:extLst>
            </xdr:cNvPr>
            <xdr:cNvSpPr txBox="1"/>
          </xdr:nvSpPr>
          <xdr:spPr>
            <a:xfrm>
              <a:off x="9258300" y="2338387"/>
              <a:ext cx="56220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𝑉=0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</xdr:col>
      <xdr:colOff>95250</xdr:colOff>
      <xdr:row>3</xdr:row>
      <xdr:rowOff>452437</xdr:rowOff>
    </xdr:from>
    <xdr:ext cx="56220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061647A2-862D-5E31-197E-3594E693EF23}"/>
                </a:ext>
              </a:extLst>
            </xdr:cNvPr>
            <xdr:cNvSpPr txBox="1"/>
          </xdr:nvSpPr>
          <xdr:spPr>
            <a:xfrm>
              <a:off x="781050" y="2338387"/>
              <a:ext cx="56220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061647A2-862D-5E31-197E-3594E693EF23}"/>
                </a:ext>
              </a:extLst>
            </xdr:cNvPr>
            <xdr:cNvSpPr txBox="1"/>
          </xdr:nvSpPr>
          <xdr:spPr>
            <a:xfrm>
              <a:off x="781050" y="2338387"/>
              <a:ext cx="56220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𝑉=0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7</xdr:col>
      <xdr:colOff>304800</xdr:colOff>
      <xdr:row>1</xdr:row>
      <xdr:rowOff>357187</xdr:rowOff>
    </xdr:from>
    <xdr:ext cx="56220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1F09CB4F-E51C-FA51-7EC4-2BD67993D52B}"/>
                </a:ext>
              </a:extLst>
            </xdr:cNvPr>
            <xdr:cNvSpPr txBox="1"/>
          </xdr:nvSpPr>
          <xdr:spPr>
            <a:xfrm>
              <a:off x="5105400" y="985837"/>
              <a:ext cx="56220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1F09CB4F-E51C-FA51-7EC4-2BD67993D52B}"/>
                </a:ext>
              </a:extLst>
            </xdr:cNvPr>
            <xdr:cNvSpPr txBox="1"/>
          </xdr:nvSpPr>
          <xdr:spPr>
            <a:xfrm>
              <a:off x="5105400" y="985837"/>
              <a:ext cx="56220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𝑉=0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7</xdr:col>
      <xdr:colOff>342900</xdr:colOff>
      <xdr:row>3</xdr:row>
      <xdr:rowOff>71437</xdr:rowOff>
    </xdr:from>
    <xdr:ext cx="60959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89E50640-ADE8-F5F1-6521-5B5EA1C03C90}"/>
                </a:ext>
              </a:extLst>
            </xdr:cNvPr>
            <xdr:cNvSpPr txBox="1"/>
          </xdr:nvSpPr>
          <xdr:spPr>
            <a:xfrm>
              <a:off x="5143500" y="1957387"/>
              <a:ext cx="60959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i="1">
                            <a:latin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89E50640-ADE8-F5F1-6521-5B5EA1C03C90}"/>
                </a:ext>
              </a:extLst>
            </xdr:cNvPr>
            <xdr:cNvSpPr txBox="1"/>
          </xdr:nvSpPr>
          <xdr:spPr>
            <a:xfrm>
              <a:off x="5143500" y="1957387"/>
              <a:ext cx="60959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60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𝑟=1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5</xdr:col>
      <xdr:colOff>371475</xdr:colOff>
      <xdr:row>4</xdr:row>
      <xdr:rowOff>300037</xdr:rowOff>
    </xdr:from>
    <xdr:ext cx="631006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D3C814DA-8238-6B6F-E421-51116F934E59}"/>
                </a:ext>
              </a:extLst>
            </xdr:cNvPr>
            <xdr:cNvSpPr txBox="1"/>
          </xdr:nvSpPr>
          <xdr:spPr>
            <a:xfrm>
              <a:off x="3800475" y="2814637"/>
              <a:ext cx="631006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1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1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𝜺</m:t>
                        </m:r>
                      </m:e>
                      <m:sub>
                        <m:r>
                          <a:rPr kumimoji="1" lang="en-US" altLang="ja-JP" sz="1600" b="1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sub>
                    </m:sSub>
                    <m:r>
                      <a:rPr kumimoji="1" lang="en-US" altLang="ja-JP" sz="1600" b="1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1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𝟐</m:t>
                    </m:r>
                  </m:oMath>
                </m:oMathPara>
              </a14:m>
              <a:endParaRPr kumimoji="1" lang="ja-JP" altLang="en-US" sz="1600" b="1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D3C814DA-8238-6B6F-E421-51116F934E59}"/>
                </a:ext>
              </a:extLst>
            </xdr:cNvPr>
            <xdr:cNvSpPr txBox="1"/>
          </xdr:nvSpPr>
          <xdr:spPr>
            <a:xfrm>
              <a:off x="3800475" y="2814637"/>
              <a:ext cx="631006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600" b="1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𝜺</a:t>
              </a:r>
              <a:r>
                <a:rPr kumimoji="1" lang="en-US" altLang="ja-JP" sz="1600" b="1" i="0">
                  <a:solidFill>
                    <a:srgbClr val="FFFF00"/>
                  </a:solidFill>
                  <a:latin typeface="Cambria Math" panose="02040503050406030204" pitchFamily="18" charset="0"/>
                </a:rPr>
                <a:t>_𝒓=𝟐</a:t>
              </a:r>
              <a:endParaRPr kumimoji="1" lang="ja-JP" altLang="en-US" sz="1600" b="1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  <xdr:oneCellAnchor>
    <xdr:from>
      <xdr:col>8</xdr:col>
      <xdr:colOff>533400</xdr:colOff>
      <xdr:row>4</xdr:row>
      <xdr:rowOff>309562</xdr:rowOff>
    </xdr:from>
    <xdr:ext cx="631006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55760A7A-D296-33F8-9D80-B6D504003B4B}"/>
                </a:ext>
              </a:extLst>
            </xdr:cNvPr>
            <xdr:cNvSpPr txBox="1"/>
          </xdr:nvSpPr>
          <xdr:spPr>
            <a:xfrm>
              <a:off x="6019800" y="2824162"/>
              <a:ext cx="631006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1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1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𝜺</m:t>
                        </m:r>
                      </m:e>
                      <m:sub>
                        <m:r>
                          <a:rPr kumimoji="1" lang="en-US" altLang="ja-JP" sz="1600" b="1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sub>
                    </m:sSub>
                    <m:r>
                      <a:rPr kumimoji="1" lang="en-US" altLang="ja-JP" sz="1600" b="1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1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𝟐</m:t>
                    </m:r>
                  </m:oMath>
                </m:oMathPara>
              </a14:m>
              <a:endParaRPr kumimoji="1" lang="ja-JP" altLang="en-US" sz="1600" b="1"/>
            </a:p>
          </xdr:txBody>
        </xdr:sp>
      </mc:Choice>
      <mc:Fallback xmlns=""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55760A7A-D296-33F8-9D80-B6D504003B4B}"/>
                </a:ext>
              </a:extLst>
            </xdr:cNvPr>
            <xdr:cNvSpPr txBox="1"/>
          </xdr:nvSpPr>
          <xdr:spPr>
            <a:xfrm>
              <a:off x="6019800" y="2824162"/>
              <a:ext cx="631006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600" b="1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𝜺</a:t>
              </a:r>
              <a:r>
                <a:rPr kumimoji="1" lang="en-US" altLang="ja-JP" sz="1600" b="1" i="0">
                  <a:solidFill>
                    <a:srgbClr val="FFFF00"/>
                  </a:solidFill>
                  <a:latin typeface="Cambria Math" panose="02040503050406030204" pitchFamily="18" charset="0"/>
                </a:rPr>
                <a:t>_𝒓=𝟐</a:t>
              </a:r>
              <a:endParaRPr kumimoji="1" lang="ja-JP" altLang="en-US" sz="1600" b="1"/>
            </a:p>
          </xdr:txBody>
        </xdr:sp>
      </mc:Fallback>
    </mc:AlternateContent>
    <xdr:clientData/>
  </xdr:oneCellAnchor>
  <xdr:oneCellAnchor>
    <xdr:from>
      <xdr:col>4</xdr:col>
      <xdr:colOff>9525</xdr:colOff>
      <xdr:row>4</xdr:row>
      <xdr:rowOff>80962</xdr:rowOff>
    </xdr:from>
    <xdr:ext cx="60959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CEBADA25-5605-8AE5-4069-3C73BDF7689D}"/>
                </a:ext>
              </a:extLst>
            </xdr:cNvPr>
            <xdr:cNvSpPr txBox="1"/>
          </xdr:nvSpPr>
          <xdr:spPr>
            <a:xfrm>
              <a:off x="2752725" y="2595562"/>
              <a:ext cx="60959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i="1">
                            <a:latin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=7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CEBADA25-5605-8AE5-4069-3C73BDF7689D}"/>
                </a:ext>
              </a:extLst>
            </xdr:cNvPr>
            <xdr:cNvSpPr txBox="1"/>
          </xdr:nvSpPr>
          <xdr:spPr>
            <a:xfrm>
              <a:off x="2752725" y="2595562"/>
              <a:ext cx="60959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60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𝑟=7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10</xdr:col>
      <xdr:colOff>495300</xdr:colOff>
      <xdr:row>3</xdr:row>
      <xdr:rowOff>604837</xdr:rowOff>
    </xdr:from>
    <xdr:ext cx="60959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D68E7467-5E27-9960-6E94-ED68F10098B5}"/>
                </a:ext>
              </a:extLst>
            </xdr:cNvPr>
            <xdr:cNvSpPr txBox="1"/>
          </xdr:nvSpPr>
          <xdr:spPr>
            <a:xfrm>
              <a:off x="7353300" y="2490787"/>
              <a:ext cx="60959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i="1">
                            <a:latin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=7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D68E7467-5E27-9960-6E94-ED68F10098B5}"/>
                </a:ext>
              </a:extLst>
            </xdr:cNvPr>
            <xdr:cNvSpPr txBox="1"/>
          </xdr:nvSpPr>
          <xdr:spPr>
            <a:xfrm>
              <a:off x="7353300" y="2490787"/>
              <a:ext cx="60959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60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𝑟=7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4</xdr:col>
      <xdr:colOff>314320</xdr:colOff>
      <xdr:row>4</xdr:row>
      <xdr:rowOff>331415</xdr:rowOff>
    </xdr:from>
    <xdr:to>
      <xdr:col>5</xdr:col>
      <xdr:colOff>161925</xdr:colOff>
      <xdr:row>5</xdr:row>
      <xdr:rowOff>152400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A70A7A29-1F3C-83B2-4CA6-C42940422F30}"/>
            </a:ext>
          </a:extLst>
        </xdr:cNvPr>
        <xdr:cNvCxnSpPr>
          <a:stCxn id="32" idx="2"/>
        </xdr:cNvCxnSpPr>
      </xdr:nvCxnSpPr>
      <xdr:spPr>
        <a:xfrm>
          <a:off x="3057520" y="2846015"/>
          <a:ext cx="533405" cy="4496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619125</xdr:colOff>
      <xdr:row>4</xdr:row>
      <xdr:rowOff>226640</xdr:rowOff>
    </xdr:from>
    <xdr:to>
      <xdr:col>11</xdr:col>
      <xdr:colOff>114295</xdr:colOff>
      <xdr:row>5</xdr:row>
      <xdr:rowOff>152400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E20E897F-92D2-D1E7-AE3D-EDCCC821F8F1}"/>
            </a:ext>
          </a:extLst>
        </xdr:cNvPr>
        <xdr:cNvCxnSpPr>
          <a:stCxn id="33" idx="2"/>
        </xdr:cNvCxnSpPr>
      </xdr:nvCxnSpPr>
      <xdr:spPr>
        <a:xfrm flipH="1">
          <a:off x="6791325" y="2741240"/>
          <a:ext cx="866770" cy="5544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133350</xdr:colOff>
      <xdr:row>6</xdr:row>
      <xdr:rowOff>42862</xdr:rowOff>
    </xdr:from>
    <xdr:ext cx="57208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BB122AE1-1B54-CA8F-11AE-2DB465BF4627}"/>
                </a:ext>
              </a:extLst>
            </xdr:cNvPr>
            <xdr:cNvSpPr txBox="1"/>
          </xdr:nvSpPr>
          <xdr:spPr>
            <a:xfrm>
              <a:off x="4933950" y="3814762"/>
              <a:ext cx="57208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BB122AE1-1B54-CA8F-11AE-2DB465BF4627}"/>
                </a:ext>
              </a:extLst>
            </xdr:cNvPr>
            <xdr:cNvSpPr txBox="1"/>
          </xdr:nvSpPr>
          <xdr:spPr>
            <a:xfrm>
              <a:off x="4933950" y="3814762"/>
              <a:ext cx="57208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𝑄=0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characteristicimpedance\&#29305;&#24615;&#12452;&#12531;&#12500;&#12540;&#12480;&#12531;&#12473;&#12398;&#35336;&#31639;.xlsx" TargetMode="External"/><Relationship Id="rId1" Type="http://schemas.openxmlformats.org/officeDocument/2006/relationships/externalLinkPath" Target="/Users/Owner/Desktop/characteristicimpedance/&#29305;&#24615;&#12452;&#12531;&#12500;&#12540;&#12480;&#12531;&#12473;&#12398;&#35336;&#316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rect Computation"/>
      <sheetName val="Direct Computation"/>
      <sheetName val="Study of f3"/>
      <sheetName val="Newton-f3f3"/>
      <sheetName val="Newton-fnewfnew"/>
      <sheetName val="Newton-fnewf3"/>
      <sheetName val="Newton-f1f3"/>
      <sheetName val="Newton-f2f3"/>
      <sheetName val="Newton-f7f3"/>
      <sheetName val="Newton-fpmaxf3"/>
    </sheetNames>
    <sheetDataSet>
      <sheetData sheetId="0" refreshError="1"/>
      <sheetData sheetId="1">
        <row r="4">
          <cell r="E4" t="str">
            <v>Z11</v>
          </cell>
          <cell r="F4" t="str">
            <v>Z22</v>
          </cell>
          <cell r="G4" t="str">
            <v>Z77</v>
          </cell>
          <cell r="J4" t="str">
            <v>Z33</v>
          </cell>
          <cell r="M4" t="str">
            <v>Znew3</v>
          </cell>
          <cell r="N4" t="str">
            <v>Znewnew</v>
          </cell>
          <cell r="O4" t="str">
            <v>Z13</v>
          </cell>
          <cell r="P4" t="str">
            <v>Z23</v>
          </cell>
          <cell r="Q4" t="str">
            <v>Z73</v>
          </cell>
        </row>
        <row r="5">
          <cell r="D5">
            <v>2</v>
          </cell>
          <cell r="E5">
            <v>83.095790727922562</v>
          </cell>
          <cell r="F5">
            <v>97.215843087214893</v>
          </cell>
          <cell r="G5">
            <v>0</v>
          </cell>
          <cell r="J5">
            <v>0</v>
          </cell>
          <cell r="M5">
            <v>0</v>
          </cell>
          <cell r="N5">
            <v>35.964565560576297</v>
          </cell>
          <cell r="O5">
            <v>0</v>
          </cell>
          <cell r="P5">
            <v>0</v>
          </cell>
          <cell r="Q5">
            <v>0</v>
          </cell>
        </row>
        <row r="6">
          <cell r="D6">
            <v>2.0833333333333299</v>
          </cell>
          <cell r="E6">
            <v>87.989608388713037</v>
          </cell>
          <cell r="F6">
            <v>101.57566483077184</v>
          </cell>
          <cell r="G6">
            <v>9.5956706925694384</v>
          </cell>
          <cell r="J6">
            <v>34.487869184314413</v>
          </cell>
          <cell r="M6">
            <v>49.161989298627709</v>
          </cell>
          <cell r="N6">
            <v>70.079748298791017</v>
          </cell>
          <cell r="O6">
            <v>55.086968546916694</v>
          </cell>
          <cell r="P6">
            <v>59.18723038792595</v>
          </cell>
          <cell r="Q6">
            <v>18.1915979391887</v>
          </cell>
        </row>
        <row r="7">
          <cell r="D7">
            <v>2.2000000000000002</v>
          </cell>
          <cell r="E7">
            <v>94.521754761799102</v>
          </cell>
          <cell r="F7">
            <v>107.42472169071476</v>
          </cell>
          <cell r="G7">
            <v>21.857051941408407</v>
          </cell>
          <cell r="J7">
            <v>53.175798551412882</v>
          </cell>
          <cell r="M7">
            <v>68.504683212461813</v>
          </cell>
          <cell r="N7">
            <v>88.252395824435766</v>
          </cell>
          <cell r="O7">
            <v>70.896190235720567</v>
          </cell>
          <cell r="P7">
            <v>75.580390049714893</v>
          </cell>
          <cell r="Q7">
            <v>34.092025327986917</v>
          </cell>
        </row>
        <row r="8">
          <cell r="D8">
            <v>2.2999999999999998</v>
          </cell>
          <cell r="E8">
            <v>99.85071585933882</v>
          </cell>
          <cell r="F8">
            <v>112.22063662233867</v>
          </cell>
          <cell r="G8">
            <v>31.452722633978183</v>
          </cell>
          <cell r="J8">
            <v>64.867761930846697</v>
          </cell>
          <cell r="M8">
            <v>80.342405784590866</v>
          </cell>
          <cell r="N8">
            <v>99.508630714548318</v>
          </cell>
          <cell r="O8">
            <v>80.480385591696873</v>
          </cell>
          <cell r="P8">
            <v>85.319994961005008</v>
          </cell>
          <cell r="Q8">
            <v>45.169322818676953</v>
          </cell>
        </row>
        <row r="9">
          <cell r="D9">
            <v>2.3687499999999999</v>
          </cell>
          <cell r="E9">
            <v>103.38162902228403</v>
          </cell>
          <cell r="F9">
            <v>115.4099437884658</v>
          </cell>
          <cell r="G9">
            <v>37.630673761122509</v>
          </cell>
          <cell r="J9">
            <v>71.723514764852538</v>
          </cell>
          <cell r="M9">
            <v>87.221368872909864</v>
          </cell>
          <cell r="N9">
            <v>106.06796408410578</v>
          </cell>
          <cell r="O9">
            <v>86.109777584164604</v>
          </cell>
          <cell r="P9">
            <v>90.981354173934065</v>
          </cell>
          <cell r="Q9">
            <v>51.951941110195484</v>
          </cell>
        </row>
        <row r="10">
          <cell r="D10">
            <v>2.4</v>
          </cell>
          <cell r="E10">
            <v>104.95284266933095</v>
          </cell>
          <cell r="F10">
            <v>116.83204688468136</v>
          </cell>
          <cell r="G10">
            <v>40.336926044257844</v>
          </cell>
          <cell r="J10">
            <v>74.609990224315212</v>
          </cell>
          <cell r="M10">
            <v>90.106046779425299</v>
          </cell>
          <cell r="N10">
            <v>108.8205432249204</v>
          </cell>
          <cell r="O10">
            <v>88.490285147991671</v>
          </cell>
          <cell r="P10">
            <v>93.364007390175857</v>
          </cell>
          <cell r="Q10">
            <v>54.859253165177186</v>
          </cell>
        </row>
        <row r="11">
          <cell r="D11">
            <v>2.5184630000000001</v>
          </cell>
          <cell r="E11">
            <v>110.72875878644362</v>
          </cell>
          <cell r="F11">
            <v>122.07479971792203</v>
          </cell>
          <cell r="G11">
            <v>50.074500296310063</v>
          </cell>
          <cell r="J11">
            <v>84.55650862643067</v>
          </cell>
          <cell r="M11">
            <v>100.00004275396735</v>
          </cell>
          <cell r="N11">
            <v>118.26420831748364</v>
          </cell>
          <cell r="O11">
            <v>96.761755087017107</v>
          </cell>
          <cell r="P11">
            <v>101.59832112499826</v>
          </cell>
          <cell r="Q11">
            <v>65.070153805482477</v>
          </cell>
        </row>
        <row r="12">
          <cell r="D12">
            <v>2.5416666666666599</v>
          </cell>
          <cell r="E12">
            <v>111.82822420910422</v>
          </cell>
          <cell r="F12">
            <v>123.07539345189427</v>
          </cell>
          <cell r="G12">
            <v>51.892562221876851</v>
          </cell>
          <cell r="J12">
            <v>86.35174596955595</v>
          </cell>
          <cell r="M12">
            <v>101.77874319411303</v>
          </cell>
          <cell r="N12">
            <v>119.96181953084461</v>
          </cell>
          <cell r="O12">
            <v>98.267809628235398</v>
          </cell>
          <cell r="P12">
            <v>103.09110102458467</v>
          </cell>
          <cell r="Q12">
            <v>66.940371605578093</v>
          </cell>
        </row>
        <row r="13">
          <cell r="D13">
            <v>2.5666666666666602</v>
          </cell>
          <cell r="E13">
            <v>113.00162886464825</v>
          </cell>
          <cell r="F13">
            <v>124.1441840544703</v>
          </cell>
          <cell r="G13">
            <v>53.820998741159407</v>
          </cell>
          <cell r="J13">
            <v>88.238430065744922</v>
          </cell>
          <cell r="M13">
            <v>103.64587458699334</v>
          </cell>
          <cell r="N13">
            <v>121.74363608802567</v>
          </cell>
          <cell r="O13">
            <v>99.855326978026213</v>
          </cell>
          <cell r="P13">
            <v>104.6627340688143</v>
          </cell>
          <cell r="Q13">
            <v>68.913572200912213</v>
          </cell>
        </row>
        <row r="14">
          <cell r="D14">
            <v>2.6</v>
          </cell>
          <cell r="E14">
            <v>114.54851336190076</v>
          </cell>
          <cell r="F14">
            <v>125.55457544213334</v>
          </cell>
          <cell r="G14">
            <v>56.344921125723516</v>
          </cell>
          <cell r="J14">
            <v>90.682603382308969</v>
          </cell>
          <cell r="M14">
            <v>106.06149374732375</v>
          </cell>
          <cell r="N14">
            <v>124.04849481976984</v>
          </cell>
          <cell r="O14">
            <v>101.91936717440099</v>
          </cell>
          <cell r="P14">
            <v>106.7034009188703</v>
          </cell>
          <cell r="Q14">
            <v>71.480795568120726</v>
          </cell>
        </row>
        <row r="15">
          <cell r="D15">
            <v>2.7</v>
          </cell>
          <cell r="E15">
            <v>119.07289502862329</v>
          </cell>
          <cell r="F15">
            <v>129.6888432429505</v>
          </cell>
          <cell r="G15">
            <v>63.612715078731235</v>
          </cell>
          <cell r="J15">
            <v>97.58386684958883</v>
          </cell>
          <cell r="M15">
            <v>112.86335735796675</v>
          </cell>
          <cell r="N15">
            <v>130.53528052691408</v>
          </cell>
          <cell r="O15">
            <v>107.79421846216171</v>
          </cell>
          <cell r="P15">
            <v>112.49683911513816</v>
          </cell>
          <cell r="Q15">
            <v>78.788163566513845</v>
          </cell>
        </row>
        <row r="16">
          <cell r="D16">
            <v>2.7371080000000001</v>
          </cell>
          <cell r="E16">
            <v>120.70929661179088</v>
          </cell>
          <cell r="F16">
            <v>131.18742973488111</v>
          </cell>
          <cell r="G16">
            <v>66.201373828987627</v>
          </cell>
          <cell r="J16">
            <v>100.00003780921335</v>
          </cell>
          <cell r="M16">
            <v>115.23845300204796</v>
          </cell>
          <cell r="N16">
            <v>132.79896029280994</v>
          </cell>
          <cell r="O16">
            <v>109.8678034052863</v>
          </cell>
          <cell r="P16">
            <v>114.53710286881552</v>
          </cell>
          <cell r="Q16">
            <v>81.364242059522866</v>
          </cell>
        </row>
        <row r="17">
          <cell r="D17">
            <v>2.8333333333333299</v>
          </cell>
          <cell r="E17">
            <v>124.85145386524526</v>
          </cell>
          <cell r="F17">
            <v>134.98835294979983</v>
          </cell>
          <cell r="G17">
            <v>72.664702820390488</v>
          </cell>
          <cell r="J17">
            <v>105.95430129786592</v>
          </cell>
          <cell r="M17">
            <v>121.07828515359017</v>
          </cell>
          <cell r="N17">
            <v>138.36107601258252</v>
          </cell>
          <cell r="O17">
            <v>115.01542748829308</v>
          </cell>
          <cell r="P17">
            <v>119.59346395244917</v>
          </cell>
          <cell r="Q17">
            <v>87.744730989111488</v>
          </cell>
        </row>
        <row r="18">
          <cell r="D18">
            <v>2.9</v>
          </cell>
          <cell r="E18">
            <v>127.63953034537897</v>
          </cell>
          <cell r="F18">
            <v>137.55276913147276</v>
          </cell>
          <cell r="G18">
            <v>76.946653898525881</v>
          </cell>
          <cell r="J18">
            <v>109.84666033012164</v>
          </cell>
          <cell r="M18">
            <v>124.88604093764833</v>
          </cell>
          <cell r="N18">
            <v>141.9845007049629</v>
          </cell>
          <cell r="O18">
            <v>118.40935830644932</v>
          </cell>
          <cell r="P18">
            <v>122.92156974368871</v>
          </cell>
          <cell r="Q18">
            <v>91.936570277179698</v>
          </cell>
        </row>
        <row r="19">
          <cell r="D19">
            <v>3</v>
          </cell>
          <cell r="E19">
            <v>131.70371227153004</v>
          </cell>
          <cell r="F19">
            <v>141.29938296409983</v>
          </cell>
          <cell r="G19">
            <v>83.095790727922562</v>
          </cell>
          <cell r="J19">
            <v>115.37716153920454</v>
          </cell>
          <cell r="M19">
            <v>130.28354089217291</v>
          </cell>
          <cell r="N19">
            <v>147.11577924921374</v>
          </cell>
          <cell r="O19">
            <v>123.2704363830405</v>
          </cell>
          <cell r="P19">
            <v>127.68211203468901</v>
          </cell>
          <cell r="Q19">
            <v>97.91504720952473</v>
          </cell>
        </row>
        <row r="20">
          <cell r="D20">
            <v>3.1</v>
          </cell>
          <cell r="E20">
            <v>135.63461804698713</v>
          </cell>
          <cell r="F20">
            <v>144.93244539330294</v>
          </cell>
          <cell r="G20">
            <v>88.944847587865297</v>
          </cell>
          <cell r="J20">
            <v>120.58501583986802</v>
          </cell>
          <cell r="M20">
            <v>135.352892474047</v>
          </cell>
          <cell r="N20">
            <v>151.92937010863506</v>
          </cell>
          <cell r="O20">
            <v>127.88863344969481</v>
          </cell>
          <cell r="P20">
            <v>132.19939948223006</v>
          </cell>
          <cell r="Q20">
            <v>103.56358363468011</v>
          </cell>
        </row>
        <row r="21">
          <cell r="D21">
            <v>3.1764705879999999</v>
          </cell>
          <cell r="E21">
            <v>138.55597066893449</v>
          </cell>
          <cell r="F21">
            <v>147.6382277928449</v>
          </cell>
          <cell r="G21">
            <v>93.232689799516905</v>
          </cell>
          <cell r="J21">
            <v>124.37640456758929</v>
          </cell>
          <cell r="M21">
            <v>139.03560905168888</v>
          </cell>
          <cell r="N21">
            <v>155.42257111853698</v>
          </cell>
          <cell r="O21">
            <v>131.27487750203551</v>
          </cell>
          <cell r="P21">
            <v>135.50908438036464</v>
          </cell>
          <cell r="Q21">
            <v>107.68447773671593</v>
          </cell>
        </row>
        <row r="22">
          <cell r="D22">
            <v>3.2</v>
          </cell>
          <cell r="E22">
            <v>139.44071185364606</v>
          </cell>
          <cell r="F22">
            <v>148.45863740294629</v>
          </cell>
          <cell r="G22">
            <v>94.521754761799102</v>
          </cell>
          <cell r="J22">
            <v>125.51248739650683</v>
          </cell>
          <cell r="M22">
            <v>140.13786815035917</v>
          </cell>
          <cell r="N22">
            <v>156.46747584315676</v>
          </cell>
          <cell r="O22">
            <v>132.29342609929901</v>
          </cell>
          <cell r="P22">
            <v>136.50425947910881</v>
          </cell>
          <cell r="Q22">
            <v>108.92043221194092</v>
          </cell>
        </row>
        <row r="23">
          <cell r="D23">
            <v>3.3</v>
          </cell>
          <cell r="E23">
            <v>143.12967630540655</v>
          </cell>
          <cell r="F23">
            <v>151.88406715811635</v>
          </cell>
          <cell r="G23">
            <v>99.85071585933882</v>
          </cell>
          <cell r="J23">
            <v>130.19333535039945</v>
          </cell>
          <cell r="M23">
            <v>144.67333770505778</v>
          </cell>
          <cell r="N23">
            <v>160.76379475485552</v>
          </cell>
          <cell r="O23">
            <v>136.50835119443761</v>
          </cell>
          <cell r="P23">
            <v>140.62109830995928</v>
          </cell>
          <cell r="Q23">
            <v>114.01709404669262</v>
          </cell>
        </row>
        <row r="24">
          <cell r="D24">
            <v>3.4</v>
          </cell>
          <cell r="E24">
            <v>146.70850580665379</v>
          </cell>
          <cell r="F24">
            <v>155.21433367336019</v>
          </cell>
          <cell r="G24">
            <v>104.95284266933095</v>
          </cell>
          <cell r="J24">
            <v>134.65504770977114</v>
          </cell>
          <cell r="M24">
            <v>148.98762691279811</v>
          </cell>
          <cell r="N24">
            <v>164.84575476851134</v>
          </cell>
          <cell r="O24">
            <v>140.5526266165958</v>
          </cell>
          <cell r="P24">
            <v>144.56968391065485</v>
          </cell>
          <cell r="Q24">
            <v>118.87989753072158</v>
          </cell>
        </row>
        <row r="25">
          <cell r="D25">
            <v>3.5</v>
          </cell>
          <cell r="E25">
            <v>150.18358637437947</v>
          </cell>
          <cell r="F25">
            <v>158.45458187372907</v>
          </cell>
          <cell r="G25">
            <v>109.84666033012164</v>
          </cell>
          <cell r="J25">
            <v>138.92037059985958</v>
          </cell>
          <cell r="M25">
            <v>153.10412659882033</v>
          </cell>
          <cell r="N25">
            <v>168.73604267228535</v>
          </cell>
          <cell r="O25">
            <v>144.44223578006822</v>
          </cell>
          <cell r="P25">
            <v>148.36633458148191</v>
          </cell>
          <cell r="Q25">
            <v>123.5311246699284</v>
          </cell>
        </row>
        <row r="26">
          <cell r="D26">
            <v>3.9375</v>
          </cell>
          <cell r="E26">
            <v>164.30363873367179</v>
          </cell>
          <cell r="F26">
            <v>171.683314995502</v>
          </cell>
          <cell r="G26">
            <v>129.1797898869664</v>
          </cell>
          <cell r="J26">
            <v>155.69357349859908</v>
          </cell>
          <cell r="M26">
            <v>169.22041499306926</v>
          </cell>
          <cell r="N26">
            <v>183.92248444785193</v>
          </cell>
          <cell r="O26">
            <v>159.94067854447849</v>
          </cell>
          <cell r="P26">
            <v>163.49308493552661</v>
          </cell>
          <cell r="Q26">
            <v>141.81841598078859</v>
          </cell>
        </row>
        <row r="27">
          <cell r="D27">
            <v>4</v>
          </cell>
          <cell r="E27">
            <v>166.19158145584512</v>
          </cell>
          <cell r="F27">
            <v>173.45937540885285</v>
          </cell>
          <cell r="G27">
            <v>131.70371227153004</v>
          </cell>
          <cell r="J27">
            <v>157.87939541490417</v>
          </cell>
          <cell r="M27">
            <v>171.31253334935579</v>
          </cell>
          <cell r="N27">
            <v>185.88862723630388</v>
          </cell>
          <cell r="O27">
            <v>161.98217927690573</v>
          </cell>
          <cell r="P27">
            <v>165.48613633352065</v>
          </cell>
          <cell r="Q27">
            <v>144.19882963230893</v>
          </cell>
        </row>
        <row r="28">
          <cell r="D28">
            <v>4.5</v>
          </cell>
          <cell r="E28">
            <v>180.31163381513747</v>
          </cell>
          <cell r="F28">
            <v>186.79331422864752</v>
          </cell>
          <cell r="G28">
            <v>150.18358637437947</v>
          </cell>
          <cell r="J28">
            <v>173.8976073429109</v>
          </cell>
          <cell r="M28">
            <v>186.5904957802436</v>
          </cell>
          <cell r="N28">
            <v>200.20984559530467</v>
          </cell>
          <cell r="O28">
            <v>177.07558187549043</v>
          </cell>
          <cell r="P28">
            <v>180.23015955165306</v>
          </cell>
          <cell r="Q28">
            <v>161.60620759327901</v>
          </cell>
        </row>
        <row r="29">
          <cell r="D29">
            <v>5</v>
          </cell>
          <cell r="E29">
            <v>192.94245105804418</v>
          </cell>
          <cell r="F29">
            <v>198.79150791798693</v>
          </cell>
          <cell r="G29">
            <v>166.19158145584512</v>
          </cell>
          <cell r="J29">
            <v>187.83084626118398</v>
          </cell>
          <cell r="M29">
            <v>199.80801034040149</v>
          </cell>
          <cell r="N29">
            <v>212.54890658734308</v>
          </cell>
          <cell r="O29">
            <v>190.36949299175933</v>
          </cell>
          <cell r="P29">
            <v>193.23347836690294</v>
          </cell>
          <cell r="Q29">
            <v>176.68023484910776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893E6-75C9-426C-889F-0E92B664405F}">
  <dimension ref="C4:L36"/>
  <sheetViews>
    <sheetView topLeftCell="B10" workbookViewId="0">
      <selection activeCell="H28" sqref="H28"/>
    </sheetView>
  </sheetViews>
  <sheetFormatPr defaultRowHeight="18.75"/>
  <cols>
    <col min="10" max="10" width="13.75" bestFit="1" customWidth="1"/>
    <col min="11" max="11" width="14.625" bestFit="1" customWidth="1"/>
  </cols>
  <sheetData>
    <row r="4" spans="9:12" ht="20.25">
      <c r="I4" s="1" t="s">
        <v>0</v>
      </c>
      <c r="J4" s="1" t="s">
        <v>35</v>
      </c>
      <c r="K4" s="1" t="s">
        <v>36</v>
      </c>
    </row>
    <row r="5" spans="9:12">
      <c r="I5" s="1">
        <v>2.0833333000000001</v>
      </c>
      <c r="J5" s="1">
        <v>38.799999999999997</v>
      </c>
      <c r="K5" s="1">
        <v>42.8</v>
      </c>
      <c r="L5" t="s">
        <v>1</v>
      </c>
    </row>
    <row r="6" spans="9:12">
      <c r="I6" s="3">
        <v>2.3687499999999999</v>
      </c>
      <c r="J6" s="3">
        <v>50</v>
      </c>
      <c r="K6" s="3">
        <v>52.1</v>
      </c>
      <c r="L6" t="s">
        <v>3</v>
      </c>
    </row>
    <row r="7" spans="9:12">
      <c r="I7" s="1">
        <v>2.5666666</v>
      </c>
      <c r="J7" s="1">
        <v>58.9</v>
      </c>
      <c r="K7" s="1">
        <v>63.3</v>
      </c>
      <c r="L7" t="s">
        <v>2</v>
      </c>
    </row>
    <row r="8" spans="9:12">
      <c r="I8" s="2"/>
      <c r="J8" s="2"/>
      <c r="K8" s="2"/>
    </row>
    <row r="9" spans="9:12">
      <c r="I9" s="1">
        <v>2.8333333000000001</v>
      </c>
      <c r="J9" s="1">
        <v>89.35</v>
      </c>
      <c r="K9" s="1">
        <v>96.7</v>
      </c>
      <c r="L9" t="s">
        <v>4</v>
      </c>
    </row>
    <row r="10" spans="9:12">
      <c r="I10" s="1">
        <v>3</v>
      </c>
      <c r="J10" s="1">
        <f>193.2/2</f>
        <v>96.6</v>
      </c>
      <c r="K10" s="1">
        <f>197.4/2</f>
        <v>98.7</v>
      </c>
      <c r="L10" t="s">
        <v>5</v>
      </c>
    </row>
    <row r="11" spans="9:12">
      <c r="I11" s="3">
        <v>3.1760000000000002</v>
      </c>
      <c r="J11" s="3">
        <v>99.15</v>
      </c>
      <c r="K11" s="3">
        <v>101.6</v>
      </c>
      <c r="L11" t="s">
        <v>6</v>
      </c>
    </row>
    <row r="12" spans="9:12">
      <c r="I12" s="1">
        <v>3.5</v>
      </c>
      <c r="J12" s="1">
        <v>103.95</v>
      </c>
      <c r="K12" s="1">
        <v>109.45</v>
      </c>
      <c r="L12" t="s">
        <v>7</v>
      </c>
    </row>
    <row r="13" spans="9:12">
      <c r="I13" s="1">
        <v>4.5</v>
      </c>
      <c r="J13" s="1">
        <v>127.25</v>
      </c>
      <c r="K13" s="1">
        <v>134.15</v>
      </c>
      <c r="L13" t="s">
        <v>37</v>
      </c>
    </row>
    <row r="35" spans="3:3">
      <c r="C35" t="s">
        <v>9</v>
      </c>
    </row>
    <row r="36" spans="3:3">
      <c r="C36" t="s">
        <v>8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8D4B-E8D0-41E1-82C0-35B11EC136AD}">
  <dimension ref="B3:AF61"/>
  <sheetViews>
    <sheetView showGridLines="0" tabSelected="1" topLeftCell="A4" workbookViewId="0">
      <selection activeCell="I21" sqref="I21"/>
    </sheetView>
  </sheetViews>
  <sheetFormatPr defaultRowHeight="18.75"/>
  <cols>
    <col min="4" max="4" width="5.75" style="5" bestFit="1" customWidth="1"/>
    <col min="5" max="5" width="8.5" customWidth="1"/>
    <col min="6" max="6" width="11" bestFit="1" customWidth="1"/>
    <col min="7" max="9" width="7.125" bestFit="1" customWidth="1"/>
    <col min="10" max="10" width="6.5" bestFit="1" customWidth="1"/>
    <col min="11" max="11" width="7.75" customWidth="1"/>
    <col min="12" max="13" width="7.5" bestFit="1" customWidth="1"/>
    <col min="14" max="14" width="8.5" bestFit="1" customWidth="1"/>
    <col min="15" max="15" width="10.875" bestFit="1" customWidth="1"/>
    <col min="17" max="17" width="13" bestFit="1" customWidth="1"/>
    <col min="19" max="20" width="12.75" bestFit="1" customWidth="1"/>
  </cols>
  <sheetData>
    <row r="3" spans="2:20" s="5" customFormat="1" ht="75">
      <c r="B3" s="4" t="s">
        <v>10</v>
      </c>
      <c r="D3" s="6" t="s">
        <v>11</v>
      </c>
      <c r="E3" s="7" t="s">
        <v>12</v>
      </c>
      <c r="F3" s="7" t="s">
        <v>13</v>
      </c>
      <c r="G3" s="7" t="s">
        <v>14</v>
      </c>
      <c r="H3" s="7" t="s">
        <v>31</v>
      </c>
      <c r="I3" s="7" t="s">
        <v>32</v>
      </c>
      <c r="J3" s="7" t="s">
        <v>15</v>
      </c>
      <c r="K3" s="6" t="s">
        <v>0</v>
      </c>
      <c r="L3" s="7" t="s">
        <v>33</v>
      </c>
      <c r="M3" s="7" t="s">
        <v>34</v>
      </c>
      <c r="N3" s="7" t="s">
        <v>27</v>
      </c>
      <c r="O3" s="6" t="s">
        <v>16</v>
      </c>
      <c r="P3" s="13" t="s">
        <v>29</v>
      </c>
      <c r="Q3" s="11" t="s">
        <v>38</v>
      </c>
      <c r="R3" s="14" t="s">
        <v>30</v>
      </c>
      <c r="S3" s="11" t="s">
        <v>52</v>
      </c>
      <c r="T3" s="14" t="s">
        <v>50</v>
      </c>
    </row>
    <row r="4" spans="2:20">
      <c r="D4" s="11">
        <v>1</v>
      </c>
      <c r="E4" s="1">
        <v>1.2</v>
      </c>
      <c r="F4" s="1" t="s">
        <v>17</v>
      </c>
      <c r="G4" s="1">
        <v>2.5000000000000001E-2</v>
      </c>
      <c r="H4" s="1">
        <v>0</v>
      </c>
      <c r="I4" s="1">
        <v>0</v>
      </c>
      <c r="J4" s="1">
        <v>1.25</v>
      </c>
      <c r="K4" s="1">
        <f t="shared" ref="K4:K5" si="0">J4/(E4/2)</f>
        <v>2.0833333333333335</v>
      </c>
      <c r="L4" s="1">
        <v>38.799999999999997</v>
      </c>
      <c r="M4" s="1">
        <v>42.8</v>
      </c>
      <c r="N4" s="1">
        <f>(L4+M4)/2</f>
        <v>40.799999999999997</v>
      </c>
      <c r="O4" s="1" t="s">
        <v>18</v>
      </c>
      <c r="P4" s="1">
        <v>34.487869179999997</v>
      </c>
      <c r="Q4" s="1"/>
      <c r="R4" s="1"/>
      <c r="S4" s="1"/>
      <c r="T4" s="1"/>
    </row>
    <row r="5" spans="2:20">
      <c r="D5" s="11">
        <v>2</v>
      </c>
      <c r="E5" s="1">
        <v>1.2</v>
      </c>
      <c r="F5" s="1" t="s">
        <v>17</v>
      </c>
      <c r="G5" s="1">
        <v>2.5000000000000001E-2</v>
      </c>
      <c r="H5" s="1">
        <v>0.28999999999999998</v>
      </c>
      <c r="I5" s="1">
        <v>0</v>
      </c>
      <c r="J5" s="1">
        <v>1.54</v>
      </c>
      <c r="K5" s="1">
        <f t="shared" si="0"/>
        <v>2.5666666666666669</v>
      </c>
      <c r="L5" s="1">
        <v>58.9</v>
      </c>
      <c r="M5" s="1">
        <v>63.3</v>
      </c>
      <c r="N5" s="1">
        <f t="shared" ref="N5:N6" si="1">(L5+M5)/2</f>
        <v>61.099999999999994</v>
      </c>
      <c r="O5" s="1" t="s">
        <v>18</v>
      </c>
      <c r="P5" s="1">
        <v>88.238430070000007</v>
      </c>
      <c r="Q5" s="1" t="s">
        <v>47</v>
      </c>
      <c r="R5" s="1">
        <v>3.2</v>
      </c>
      <c r="S5" s="1">
        <f>K5/SQRT(R5)</f>
        <v>1.4348102855623652</v>
      </c>
      <c r="T5" s="1">
        <f t="shared" ref="T5:T6" si="2">N5/P5</f>
        <v>0.69244205672663317</v>
      </c>
    </row>
    <row r="6" spans="2:20">
      <c r="D6" s="11">
        <v>4</v>
      </c>
      <c r="E6" s="1">
        <v>1.6</v>
      </c>
      <c r="F6" s="1" t="s">
        <v>17</v>
      </c>
      <c r="G6" s="1">
        <v>2.5000000000000001E-2</v>
      </c>
      <c r="H6" s="1">
        <v>0.245</v>
      </c>
      <c r="I6" s="1">
        <v>0</v>
      </c>
      <c r="J6" s="1">
        <v>1.895</v>
      </c>
      <c r="K6" s="1">
        <f>J6/(E6/2)</f>
        <v>2.3687499999999999</v>
      </c>
      <c r="L6" s="12">
        <v>50</v>
      </c>
      <c r="M6" s="12">
        <v>52.1</v>
      </c>
      <c r="N6" s="1">
        <f t="shared" si="1"/>
        <v>51.05</v>
      </c>
      <c r="O6" s="1" t="s">
        <v>18</v>
      </c>
      <c r="P6" s="1">
        <v>71.72351476</v>
      </c>
      <c r="Q6" s="1" t="s">
        <v>47</v>
      </c>
      <c r="R6" s="1">
        <v>3.2</v>
      </c>
      <c r="S6" s="1">
        <f>K6/SQRT(R6)</f>
        <v>1.3241715054256566</v>
      </c>
      <c r="T6" s="1">
        <f t="shared" si="2"/>
        <v>0.71176099178662167</v>
      </c>
    </row>
    <row r="9" spans="2:20" ht="75">
      <c r="B9" s="8" t="s">
        <v>19</v>
      </c>
      <c r="D9" s="9" t="s">
        <v>11</v>
      </c>
      <c r="E9" s="10" t="s">
        <v>12</v>
      </c>
      <c r="F9" s="9" t="s">
        <v>13</v>
      </c>
      <c r="G9" s="10" t="s">
        <v>14</v>
      </c>
      <c r="H9" s="10" t="s">
        <v>31</v>
      </c>
      <c r="I9" s="10" t="s">
        <v>32</v>
      </c>
      <c r="J9" s="10" t="s">
        <v>15</v>
      </c>
      <c r="K9" s="9" t="s">
        <v>0</v>
      </c>
      <c r="L9" s="10" t="s">
        <v>33</v>
      </c>
      <c r="M9" s="10" t="s">
        <v>34</v>
      </c>
      <c r="N9" s="10" t="s">
        <v>28</v>
      </c>
      <c r="O9" s="9" t="s">
        <v>16</v>
      </c>
      <c r="P9" s="10" t="s">
        <v>29</v>
      </c>
      <c r="Q9" s="11" t="s">
        <v>38</v>
      </c>
      <c r="R9" s="15" t="s">
        <v>30</v>
      </c>
      <c r="S9" s="11" t="s">
        <v>52</v>
      </c>
      <c r="T9" s="9" t="s">
        <v>51</v>
      </c>
    </row>
    <row r="10" spans="2:20">
      <c r="D10" s="11">
        <v>1</v>
      </c>
      <c r="E10" s="1">
        <v>1.2</v>
      </c>
      <c r="F10" s="1" t="s">
        <v>17</v>
      </c>
      <c r="G10" s="1">
        <v>2.5000000000000001E-2</v>
      </c>
      <c r="H10" s="1">
        <v>0</v>
      </c>
      <c r="I10" s="1">
        <v>0</v>
      </c>
      <c r="J10" s="1">
        <f t="shared" ref="J10:J17" si="3">E10+2*G10+H10+I10</f>
        <v>1.25</v>
      </c>
      <c r="K10" s="1">
        <f t="shared" ref="K10:K11" si="4">J10/(E10/2)</f>
        <v>2.0833333333333335</v>
      </c>
      <c r="L10" s="1"/>
      <c r="M10" s="1"/>
      <c r="N10" s="1"/>
      <c r="O10" s="1" t="s">
        <v>20</v>
      </c>
      <c r="P10" s="1">
        <v>34.487869179999997</v>
      </c>
      <c r="Q10" s="1"/>
      <c r="R10" s="1"/>
      <c r="S10" s="1"/>
      <c r="T10" s="1"/>
    </row>
    <row r="11" spans="2:20">
      <c r="D11" s="11">
        <v>2</v>
      </c>
      <c r="E11" s="1">
        <v>1.2</v>
      </c>
      <c r="F11" s="1" t="s">
        <v>17</v>
      </c>
      <c r="G11" s="1">
        <v>2.5000000000000001E-2</v>
      </c>
      <c r="H11" s="1">
        <v>0.27500000000000002</v>
      </c>
      <c r="I11" s="1">
        <v>0</v>
      </c>
      <c r="J11" s="1">
        <f t="shared" si="3"/>
        <v>1.5249999999999999</v>
      </c>
      <c r="K11" s="1">
        <f t="shared" si="4"/>
        <v>2.5416666666666665</v>
      </c>
      <c r="L11" s="1"/>
      <c r="M11" s="1"/>
      <c r="N11" s="1"/>
      <c r="O11" s="1" t="s">
        <v>20</v>
      </c>
      <c r="P11" s="1">
        <v>86.351745969999996</v>
      </c>
      <c r="Q11" s="1" t="s">
        <v>47</v>
      </c>
      <c r="R11" s="1">
        <v>3.2</v>
      </c>
      <c r="S11" s="1"/>
      <c r="T11" s="1"/>
    </row>
    <row r="12" spans="2:20">
      <c r="D12" s="11">
        <v>3</v>
      </c>
      <c r="E12" s="1">
        <v>1.2</v>
      </c>
      <c r="F12" s="1" t="s">
        <v>17</v>
      </c>
      <c r="G12" s="1">
        <v>2.5000000000000001E-2</v>
      </c>
      <c r="H12" s="1">
        <v>0.22500000000000001</v>
      </c>
      <c r="I12" s="1">
        <v>0.22500000000000001</v>
      </c>
      <c r="J12" s="1">
        <f t="shared" si="3"/>
        <v>1.7000000000000002</v>
      </c>
      <c r="K12" s="1">
        <f>J12/(E12/2)</f>
        <v>2.8333333333333339</v>
      </c>
      <c r="L12" s="1">
        <v>89.35</v>
      </c>
      <c r="M12" s="1">
        <v>96.7</v>
      </c>
      <c r="N12" s="1">
        <f>(L12+M12)/2</f>
        <v>93.025000000000006</v>
      </c>
      <c r="O12" s="1" t="s">
        <v>20</v>
      </c>
      <c r="P12" s="1">
        <v>105.9543013</v>
      </c>
      <c r="Q12" s="1" t="s">
        <v>47</v>
      </c>
      <c r="R12" s="1">
        <v>3.2</v>
      </c>
      <c r="S12" s="1">
        <f>K12/SQRT(R12)</f>
        <v>1.5838814840623514</v>
      </c>
      <c r="T12" s="1">
        <f>N12/P12</f>
        <v>0.87797285111255796</v>
      </c>
    </row>
    <row r="13" spans="2:20">
      <c r="D13" s="11">
        <v>4</v>
      </c>
      <c r="E13" s="1">
        <v>1.2</v>
      </c>
      <c r="F13" s="1" t="s">
        <v>17</v>
      </c>
      <c r="G13" s="1">
        <v>2.5000000000000001E-2</v>
      </c>
      <c r="H13" s="1">
        <v>0.27500000000000002</v>
      </c>
      <c r="I13" s="1">
        <v>0.27500000000000002</v>
      </c>
      <c r="J13" s="1">
        <f t="shared" si="3"/>
        <v>1.7999999999999998</v>
      </c>
      <c r="K13" s="1">
        <f t="shared" ref="K13" si="5">J13/(E13/2)</f>
        <v>3</v>
      </c>
      <c r="L13" s="1">
        <v>96.6</v>
      </c>
      <c r="M13" s="1">
        <v>98.7</v>
      </c>
      <c r="N13" s="1">
        <f t="shared" ref="N13:N17" si="6">(L13+M13)/2</f>
        <v>97.65</v>
      </c>
      <c r="O13" s="1" t="s">
        <v>20</v>
      </c>
      <c r="P13" s="1">
        <v>115.3771615</v>
      </c>
      <c r="Q13" s="1" t="s">
        <v>47</v>
      </c>
      <c r="R13" s="1">
        <v>3.2</v>
      </c>
      <c r="S13" s="1">
        <f t="shared" ref="S13:S17" si="7">K13/SQRT(R13)</f>
        <v>1.6770509831248424</v>
      </c>
      <c r="T13" s="1">
        <f t="shared" ref="T13:T17" si="8">N13/P13</f>
        <v>0.84635467479410997</v>
      </c>
    </row>
    <row r="14" spans="2:20">
      <c r="D14" s="11">
        <v>5</v>
      </c>
      <c r="E14" s="1">
        <v>1.2</v>
      </c>
      <c r="F14" s="1" t="s">
        <v>17</v>
      </c>
      <c r="G14" s="1">
        <v>2.5000000000000001E-2</v>
      </c>
      <c r="H14" s="1">
        <v>0.57499999999999996</v>
      </c>
      <c r="I14" s="1">
        <v>0.27500000000000002</v>
      </c>
      <c r="J14" s="1">
        <f t="shared" si="3"/>
        <v>2.1</v>
      </c>
      <c r="K14" s="1">
        <f>J14/(E14/2)</f>
        <v>3.5000000000000004</v>
      </c>
      <c r="L14" s="1">
        <v>103.95</v>
      </c>
      <c r="M14" s="1">
        <v>109.45</v>
      </c>
      <c r="N14" s="1">
        <f t="shared" si="6"/>
        <v>106.7</v>
      </c>
      <c r="O14" s="1" t="s">
        <v>18</v>
      </c>
      <c r="P14" s="1">
        <v>138.92037060000001</v>
      </c>
      <c r="Q14" s="1" t="s">
        <v>47</v>
      </c>
      <c r="R14" s="1">
        <v>3.2</v>
      </c>
      <c r="S14" s="1">
        <f t="shared" si="7"/>
        <v>1.9565594803123163</v>
      </c>
      <c r="T14" s="1">
        <f t="shared" si="8"/>
        <v>0.76806590379193818</v>
      </c>
    </row>
    <row r="15" spans="2:20">
      <c r="D15" s="11">
        <v>6</v>
      </c>
      <c r="E15" s="1">
        <v>1.6</v>
      </c>
      <c r="F15" s="1" t="s">
        <v>21</v>
      </c>
      <c r="G15" s="1">
        <v>0.77500000000000002</v>
      </c>
      <c r="H15" s="1">
        <v>0</v>
      </c>
      <c r="I15" s="1">
        <v>0</v>
      </c>
      <c r="J15" s="1">
        <f t="shared" si="3"/>
        <v>3.1500000000000004</v>
      </c>
      <c r="K15" s="1">
        <f>J15/(E15/2)</f>
        <v>3.9375000000000004</v>
      </c>
      <c r="L15" s="1"/>
      <c r="M15" s="1"/>
      <c r="N15" s="1"/>
      <c r="O15" s="1" t="s">
        <v>18</v>
      </c>
      <c r="P15" s="1">
        <v>155.69357350000001</v>
      </c>
      <c r="Q15" s="1" t="s">
        <v>53</v>
      </c>
      <c r="R15" s="1"/>
      <c r="S15" s="1"/>
      <c r="T15" s="1"/>
    </row>
    <row r="16" spans="2:20">
      <c r="D16" s="11">
        <v>7</v>
      </c>
      <c r="E16" s="1">
        <v>0.8</v>
      </c>
      <c r="F16" s="1" t="s">
        <v>22</v>
      </c>
      <c r="G16" s="1">
        <v>0.5</v>
      </c>
      <c r="H16" s="1">
        <v>0</v>
      </c>
      <c r="I16" s="1">
        <v>0</v>
      </c>
      <c r="J16" s="1">
        <f t="shared" si="3"/>
        <v>1.8</v>
      </c>
      <c r="K16" s="1">
        <f t="shared" ref="K16" si="9">J16/(E16/2)</f>
        <v>4.5</v>
      </c>
      <c r="L16" s="1">
        <v>127.25</v>
      </c>
      <c r="M16" s="1">
        <v>134.15</v>
      </c>
      <c r="N16" s="1">
        <f t="shared" si="6"/>
        <v>130.69999999999999</v>
      </c>
      <c r="O16" s="1" t="s">
        <v>20</v>
      </c>
      <c r="P16" s="1">
        <v>173.8976073</v>
      </c>
      <c r="Q16" s="1" t="s">
        <v>39</v>
      </c>
      <c r="R16" s="1">
        <v>2.35</v>
      </c>
      <c r="S16" s="1">
        <f t="shared" si="7"/>
        <v>2.9354763287404899</v>
      </c>
      <c r="T16" s="1">
        <f t="shared" si="8"/>
        <v>0.75159170979576773</v>
      </c>
    </row>
    <row r="17" spans="4:27">
      <c r="D17" s="11">
        <v>8</v>
      </c>
      <c r="E17" s="1">
        <v>0.51</v>
      </c>
      <c r="F17" s="1" t="s">
        <v>23</v>
      </c>
      <c r="G17" s="1">
        <v>0.15</v>
      </c>
      <c r="H17" s="1">
        <v>0</v>
      </c>
      <c r="I17" s="1">
        <v>0</v>
      </c>
      <c r="J17" s="1">
        <f t="shared" si="3"/>
        <v>0.81</v>
      </c>
      <c r="K17" s="1">
        <f>J17/(E17/2)</f>
        <v>3.1764705882352944</v>
      </c>
      <c r="L17" s="12">
        <v>99.15</v>
      </c>
      <c r="M17" s="12">
        <v>101.6</v>
      </c>
      <c r="N17" s="1">
        <f t="shared" si="6"/>
        <v>100.375</v>
      </c>
      <c r="O17" s="1" t="s">
        <v>20</v>
      </c>
      <c r="P17" s="1">
        <v>124.3764046</v>
      </c>
      <c r="Q17" s="1" t="s">
        <v>40</v>
      </c>
      <c r="R17" s="1">
        <v>2</v>
      </c>
      <c r="S17" s="1">
        <f t="shared" si="7"/>
        <v>2.246103893180798</v>
      </c>
      <c r="T17" s="1">
        <f t="shared" si="8"/>
        <v>0.80702606191914317</v>
      </c>
    </row>
    <row r="20" spans="4:27">
      <c r="F20" t="s">
        <v>41</v>
      </c>
      <c r="I20">
        <v>3.2</v>
      </c>
    </row>
    <row r="21" spans="4:27">
      <c r="F21" t="s">
        <v>42</v>
      </c>
      <c r="I21">
        <v>2.2999999999999998</v>
      </c>
      <c r="J21" t="s">
        <v>43</v>
      </c>
      <c r="K21">
        <v>2.4</v>
      </c>
    </row>
    <row r="22" spans="4:27">
      <c r="F22" t="s">
        <v>40</v>
      </c>
      <c r="I22">
        <v>2</v>
      </c>
    </row>
    <row r="25" spans="4:27">
      <c r="F25" t="s">
        <v>45</v>
      </c>
    </row>
    <row r="26" spans="4:27">
      <c r="F26" t="s">
        <v>44</v>
      </c>
    </row>
    <row r="27" spans="4:27">
      <c r="F27" t="s">
        <v>48</v>
      </c>
      <c r="I27">
        <v>3.3</v>
      </c>
      <c r="AA27" t="s">
        <v>24</v>
      </c>
    </row>
    <row r="28" spans="4:27">
      <c r="F28" t="s">
        <v>49</v>
      </c>
      <c r="I28">
        <v>3.5</v>
      </c>
    </row>
    <row r="29" spans="4:27">
      <c r="F29" t="s">
        <v>46</v>
      </c>
      <c r="G29">
        <v>3.2</v>
      </c>
    </row>
    <row r="30" spans="4:27">
      <c r="F30" t="s">
        <v>47</v>
      </c>
      <c r="G30">
        <v>3.2</v>
      </c>
    </row>
    <row r="32" spans="4:27">
      <c r="F32" s="57" t="s">
        <v>54</v>
      </c>
      <c r="G32" s="57"/>
      <c r="H32" s="57"/>
      <c r="I32" s="57"/>
      <c r="J32" s="57"/>
      <c r="K32" s="58"/>
      <c r="L32" s="58"/>
      <c r="M32" s="58"/>
    </row>
    <row r="33" spans="6:32">
      <c r="F33" s="46" t="s">
        <v>55</v>
      </c>
      <c r="G33" s="46"/>
      <c r="H33" s="46"/>
      <c r="I33" s="46"/>
      <c r="J33" s="47"/>
      <c r="K33" s="17">
        <v>3.3</v>
      </c>
      <c r="L33" s="16" t="s">
        <v>43</v>
      </c>
      <c r="M33" s="18">
        <v>3.5</v>
      </c>
      <c r="Q33" s="5"/>
      <c r="R33" s="5"/>
      <c r="S33" s="5"/>
      <c r="T33" s="5"/>
      <c r="U33" s="5"/>
      <c r="V33" s="5"/>
      <c r="W33" s="5"/>
      <c r="Y33" s="5"/>
      <c r="Z33" s="5"/>
      <c r="AA33" s="5"/>
      <c r="AB33" s="5"/>
      <c r="AC33" s="5"/>
      <c r="AD33" s="5"/>
      <c r="AE33" s="5"/>
      <c r="AF33" s="5"/>
    </row>
    <row r="34" spans="6:32">
      <c r="F34" s="46" t="s">
        <v>56</v>
      </c>
      <c r="G34" s="46"/>
      <c r="H34" s="46"/>
      <c r="I34" s="46"/>
      <c r="J34" s="46"/>
      <c r="K34" s="48">
        <v>3.2</v>
      </c>
      <c r="L34" s="49"/>
      <c r="M34" s="50"/>
      <c r="Y34" s="5"/>
      <c r="Z34" s="5"/>
      <c r="AA34" s="5"/>
      <c r="AB34" s="5"/>
      <c r="AC34" s="5"/>
      <c r="AD34" s="5"/>
      <c r="AE34" s="5"/>
      <c r="AF34" s="5"/>
    </row>
    <row r="35" spans="6:32">
      <c r="F35" s="46" t="s">
        <v>57</v>
      </c>
      <c r="G35" s="46"/>
      <c r="H35" s="46"/>
      <c r="I35" s="46"/>
      <c r="J35" s="46"/>
      <c r="K35" s="51">
        <v>3.2</v>
      </c>
      <c r="L35" s="52"/>
      <c r="M35" s="53"/>
      <c r="Y35" s="5"/>
      <c r="Z35" s="5"/>
      <c r="AA35" s="5"/>
      <c r="AB35" s="5"/>
      <c r="AC35" s="5"/>
      <c r="AD35" s="5"/>
      <c r="AE35" s="5"/>
      <c r="AF35" s="5"/>
    </row>
    <row r="36" spans="6:32">
      <c r="F36" s="46" t="s">
        <v>40</v>
      </c>
      <c r="G36" s="46"/>
      <c r="H36" s="46"/>
      <c r="I36" s="46"/>
      <c r="J36" s="46"/>
      <c r="K36" s="54">
        <v>2</v>
      </c>
      <c r="L36" s="55"/>
      <c r="M36" s="56"/>
    </row>
    <row r="37" spans="6:32">
      <c r="F37" s="46" t="s">
        <v>58</v>
      </c>
      <c r="G37" s="46"/>
      <c r="H37" s="46"/>
      <c r="I37" s="46"/>
      <c r="J37" s="47"/>
      <c r="K37" s="17">
        <v>2.2999999999999998</v>
      </c>
      <c r="L37" s="16" t="s">
        <v>43</v>
      </c>
      <c r="M37" s="18">
        <v>2.4</v>
      </c>
    </row>
    <row r="38" spans="6:32">
      <c r="F38" s="43" t="s">
        <v>82</v>
      </c>
      <c r="G38" s="44"/>
      <c r="H38" s="44"/>
      <c r="I38" s="44"/>
      <c r="J38" s="45"/>
      <c r="K38" s="17">
        <v>6.5</v>
      </c>
      <c r="L38" s="16" t="s">
        <v>43</v>
      </c>
      <c r="M38" s="18">
        <v>7.1</v>
      </c>
    </row>
    <row r="41" spans="6:32">
      <c r="Y41" s="5"/>
      <c r="Z41" s="5"/>
      <c r="AA41" s="5"/>
      <c r="AB41" s="5"/>
      <c r="AC41" s="5"/>
      <c r="AD41" s="5"/>
      <c r="AE41" s="5"/>
      <c r="AF41" s="5"/>
    </row>
    <row r="46" spans="6:32">
      <c r="AC46" t="s">
        <v>26</v>
      </c>
    </row>
    <row r="49" spans="25:32">
      <c r="Y49" s="5"/>
      <c r="Z49" s="5"/>
      <c r="AA49" s="5"/>
      <c r="AB49" s="5"/>
      <c r="AC49" s="5"/>
      <c r="AD49" s="5"/>
      <c r="AE49" s="5"/>
      <c r="AF49" s="5"/>
    </row>
    <row r="50" spans="25:32">
      <c r="Y50" s="5"/>
      <c r="Z50" s="5"/>
      <c r="AA50" s="5"/>
      <c r="AB50" s="5"/>
      <c r="AC50" s="5"/>
      <c r="AD50" s="5"/>
      <c r="AE50" s="5"/>
      <c r="AF50" s="5"/>
    </row>
    <row r="56" spans="25:32">
      <c r="Y56" s="5"/>
      <c r="Z56" s="5"/>
      <c r="AA56" s="5"/>
      <c r="AB56" s="5"/>
      <c r="AC56" s="5"/>
      <c r="AD56" s="5"/>
      <c r="AE56" s="5"/>
      <c r="AF56" s="5"/>
    </row>
    <row r="61" spans="25:32">
      <c r="AC61" t="s">
        <v>25</v>
      </c>
    </row>
  </sheetData>
  <mergeCells count="9">
    <mergeCell ref="F37:J37"/>
    <mergeCell ref="K34:M34"/>
    <mergeCell ref="K35:M35"/>
    <mergeCell ref="K36:M36"/>
    <mergeCell ref="F32:M32"/>
    <mergeCell ref="F33:J33"/>
    <mergeCell ref="F34:J34"/>
    <mergeCell ref="F35:J35"/>
    <mergeCell ref="F36:J36"/>
  </mergeCells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A754-2D35-42CA-99DF-2BA3C61D83E6}">
  <dimension ref="A2:Y47"/>
  <sheetViews>
    <sheetView topLeftCell="J1" workbookViewId="0">
      <selection activeCell="R15" sqref="R15"/>
    </sheetView>
  </sheetViews>
  <sheetFormatPr defaultRowHeight="18.75"/>
  <cols>
    <col min="5" max="5" width="13.625" bestFit="1" customWidth="1"/>
    <col min="10" max="10" width="9" style="19"/>
    <col min="16" max="19" width="16.25" bestFit="1" customWidth="1"/>
    <col min="22" max="22" width="12" customWidth="1"/>
    <col min="23" max="23" width="11.625" bestFit="1" customWidth="1"/>
    <col min="24" max="24" width="14.75" bestFit="1" customWidth="1"/>
    <col min="25" max="25" width="13.75" customWidth="1"/>
  </cols>
  <sheetData>
    <row r="2" spans="1:25" ht="19.5" thickBot="1">
      <c r="P2" s="59">
        <v>1.5</v>
      </c>
      <c r="Q2" s="59">
        <v>1.8</v>
      </c>
      <c r="R2" s="59">
        <v>2</v>
      </c>
      <c r="S2" s="59">
        <v>2.5</v>
      </c>
    </row>
    <row r="3" spans="1:25" s="5" customFormat="1" ht="21" thickBot="1">
      <c r="A3" s="20" t="s">
        <v>0</v>
      </c>
      <c r="B3" s="20" t="s">
        <v>59</v>
      </c>
      <c r="C3" s="20" t="s">
        <v>60</v>
      </c>
      <c r="D3" s="20" t="s">
        <v>61</v>
      </c>
      <c r="E3" s="20" t="s">
        <v>62</v>
      </c>
      <c r="F3" s="21" t="s">
        <v>63</v>
      </c>
      <c r="G3" s="20" t="s">
        <v>87</v>
      </c>
      <c r="H3" s="21" t="s">
        <v>64</v>
      </c>
      <c r="I3" s="21" t="s">
        <v>65</v>
      </c>
      <c r="J3" s="20" t="s">
        <v>66</v>
      </c>
      <c r="K3" s="20" t="s">
        <v>67</v>
      </c>
      <c r="L3" s="20" t="s">
        <v>68</v>
      </c>
      <c r="M3" s="20" t="s">
        <v>69</v>
      </c>
      <c r="N3" s="20" t="s">
        <v>70</v>
      </c>
      <c r="O3" s="20" t="s">
        <v>71</v>
      </c>
      <c r="P3" s="20" t="s">
        <v>83</v>
      </c>
      <c r="Q3" s="20" t="s">
        <v>84</v>
      </c>
      <c r="R3" s="20" t="s">
        <v>85</v>
      </c>
      <c r="S3" s="20" t="s">
        <v>86</v>
      </c>
      <c r="U3" s="22" t="s">
        <v>72</v>
      </c>
      <c r="V3" s="23">
        <v>1.2566370621199999E-6</v>
      </c>
      <c r="W3" s="24" t="s">
        <v>73</v>
      </c>
      <c r="X3" s="24" t="s">
        <v>74</v>
      </c>
      <c r="Y3" s="25" t="s">
        <v>75</v>
      </c>
    </row>
    <row r="4" spans="1:25" ht="20.25">
      <c r="A4" s="26">
        <v>2</v>
      </c>
      <c r="B4" s="1">
        <f>$Y$4*LN(A4)</f>
        <v>83.095790727922562</v>
      </c>
      <c r="C4" s="1">
        <f>$Y$4*LN(A4+1/4)</f>
        <v>97.215843087214893</v>
      </c>
      <c r="D4" s="1">
        <f>$Y$4*LN(A4-1)</f>
        <v>0</v>
      </c>
      <c r="E4" s="1">
        <f>$Y$4*LN(1.6208*A4+0.3083)</f>
        <v>151.88069015603998</v>
      </c>
      <c r="F4" s="1">
        <f t="shared" ref="F4:F47" si="0">LN(A4/2+SQRT((A4/2)^2-1))</f>
        <v>0</v>
      </c>
      <c r="G4" s="1">
        <f>$Y$4*F4</f>
        <v>0</v>
      </c>
      <c r="H4" s="1">
        <f>0.3*EXP(-0.25*(A4/2-1))</f>
        <v>0.3</v>
      </c>
      <c r="I4" s="1">
        <f>F4+H4</f>
        <v>0.3</v>
      </c>
      <c r="J4" s="27">
        <f t="shared" ref="J4:J47" si="1">$Y$4*SQRT(F4*I4)</f>
        <v>0</v>
      </c>
      <c r="K4" s="27">
        <f>$Y$4*I4</f>
        <v>35.964565560576297</v>
      </c>
      <c r="L4" s="27">
        <f>$Y$4*SQRT(LN(A4)*F4)</f>
        <v>0</v>
      </c>
      <c r="M4" s="27">
        <f>$Y$4*SQRT(LN(A4+1/4)*F4)</f>
        <v>0</v>
      </c>
      <c r="N4" s="27">
        <f>$Y$4*SQRT(LN(A4-1)*F4)</f>
        <v>0</v>
      </c>
      <c r="O4" s="27">
        <f>$Y$4*SQRT(LN(1.6208*A4+0.3083)*F4)</f>
        <v>0</v>
      </c>
      <c r="P4" s="27">
        <f>$G4/SQRT(P$2)</f>
        <v>0</v>
      </c>
      <c r="Q4" s="27">
        <f t="shared" ref="Q4:S19" si="2">$G4/SQRT(Q$2)</f>
        <v>0</v>
      </c>
      <c r="R4" s="27">
        <f t="shared" si="2"/>
        <v>0</v>
      </c>
      <c r="S4" s="27">
        <f t="shared" si="2"/>
        <v>0</v>
      </c>
      <c r="U4" s="28" t="s">
        <v>76</v>
      </c>
      <c r="V4" s="29">
        <v>8.8541878128000006E-12</v>
      </c>
      <c r="W4">
        <f>SQRT(V3/V4)</f>
        <v>376.73031366686166</v>
      </c>
      <c r="X4">
        <f>W4/PI()</f>
        <v>119.9169832652825</v>
      </c>
      <c r="Y4" s="30">
        <f>SQRT(V3*V7/(V4*W7))/PI()</f>
        <v>119.88188520192099</v>
      </c>
    </row>
    <row r="5" spans="1:25">
      <c r="A5" s="26">
        <v>2.0833333333333299</v>
      </c>
      <c r="B5" s="1">
        <f t="shared" ref="B5:B47" si="3">$Y$4*LN(A5)</f>
        <v>87.989608388713037</v>
      </c>
      <c r="C5" s="1">
        <f t="shared" ref="C5:C47" si="4">$Y$4*LN(A5+1/4)</f>
        <v>101.57566483077184</v>
      </c>
      <c r="D5" s="1">
        <f t="shared" ref="D5:D47" si="5">$Y$4*LN(A5-1)</f>
        <v>9.5956706925694384</v>
      </c>
      <c r="E5" s="1">
        <f t="shared" ref="E5:E47" si="6">$Y$4*LN(1.6208*A5+0.3083)</f>
        <v>156.35732500902088</v>
      </c>
      <c r="F5" s="1">
        <f t="shared" si="0"/>
        <v>0.28768207245177502</v>
      </c>
      <c r="G5" s="31">
        <f t="shared" ref="G5:G47" si="7">$Y$4*F5</f>
        <v>34.487869184314413</v>
      </c>
      <c r="H5" s="1">
        <f t="shared" ref="H5:H47" si="8">0.3*EXP(-0.25*(A5/2-1))</f>
        <v>0.29689121967449911</v>
      </c>
      <c r="I5" s="1">
        <f t="shared" ref="I5:I47" si="9">F5+H5</f>
        <v>0.58457329212627407</v>
      </c>
      <c r="J5" s="27">
        <f>$Y$4*SQRT(F5*I5)</f>
        <v>49.161989298627709</v>
      </c>
      <c r="K5" s="27">
        <f t="shared" ref="K5:K47" si="10">$Y$4*I5</f>
        <v>70.079748298791017</v>
      </c>
      <c r="L5" s="27">
        <f t="shared" ref="L5:L47" si="11">$Y$4*SQRT(LN(A5)*F5)</f>
        <v>55.086968546916694</v>
      </c>
      <c r="M5" s="27">
        <f t="shared" ref="M5:M47" si="12">$Y$4*SQRT(LN(A5+1/4)*F5)</f>
        <v>59.18723038792595</v>
      </c>
      <c r="N5" s="27">
        <f t="shared" ref="N5:N47" si="13">$Y$4*SQRT(LN(A5-1)*F5)</f>
        <v>18.1915979391887</v>
      </c>
      <c r="O5" s="27">
        <f t="shared" ref="O5:O47" si="14">$Y$4*SQRT(LN(1.6208*A5+0.3083)*F5)</f>
        <v>73.433173504353221</v>
      </c>
      <c r="P5" s="27">
        <f t="shared" ref="P5:S47" si="15">$G5/SQRT(P$2)</f>
        <v>28.159227272475405</v>
      </c>
      <c r="Q5" s="27">
        <f t="shared" si="2"/>
        <v>25.705739965082415</v>
      </c>
      <c r="R5" s="27">
        <f t="shared" si="2"/>
        <v>24.386606168903285</v>
      </c>
      <c r="S5" s="27">
        <f t="shared" si="2"/>
        <v>21.812043653673385</v>
      </c>
    </row>
    <row r="6" spans="1:25">
      <c r="A6" s="26">
        <v>2.2000000000000002</v>
      </c>
      <c r="B6" s="1">
        <f t="shared" si="3"/>
        <v>94.521754761799102</v>
      </c>
      <c r="C6" s="1">
        <f t="shared" si="4"/>
        <v>107.42472169071476</v>
      </c>
      <c r="D6" s="1">
        <f t="shared" si="5"/>
        <v>21.857051941408407</v>
      </c>
      <c r="E6" s="1">
        <f t="shared" si="6"/>
        <v>162.35640309631333</v>
      </c>
      <c r="F6" s="1">
        <f t="shared" si="0"/>
        <v>0.44356825438511532</v>
      </c>
      <c r="G6" s="1">
        <f t="shared" si="7"/>
        <v>53.175798551412882</v>
      </c>
      <c r="H6" s="1">
        <f t="shared" si="8"/>
        <v>0.29259297360849978</v>
      </c>
      <c r="I6" s="1">
        <f t="shared" si="9"/>
        <v>0.73616122799361516</v>
      </c>
      <c r="J6" s="27">
        <f t="shared" si="1"/>
        <v>68.504683212461813</v>
      </c>
      <c r="K6" s="27">
        <f t="shared" si="10"/>
        <v>88.252395824435766</v>
      </c>
      <c r="L6" s="27">
        <f t="shared" si="11"/>
        <v>70.896190235720567</v>
      </c>
      <c r="M6" s="27">
        <f t="shared" si="12"/>
        <v>75.580390049714893</v>
      </c>
      <c r="N6" s="27">
        <f t="shared" si="13"/>
        <v>34.092025327986917</v>
      </c>
      <c r="O6" s="27">
        <f t="shared" si="14"/>
        <v>92.916260065617919</v>
      </c>
      <c r="P6" s="27">
        <f t="shared" si="15"/>
        <v>43.41785770533015</v>
      </c>
      <c r="Q6" s="27">
        <f t="shared" si="2"/>
        <v>39.634900106264681</v>
      </c>
      <c r="R6" s="27">
        <f t="shared" si="2"/>
        <v>37.600967750713835</v>
      </c>
      <c r="S6" s="27">
        <f t="shared" si="2"/>
        <v>33.631327964149399</v>
      </c>
      <c r="U6" s="32" t="s">
        <v>77</v>
      </c>
      <c r="V6" s="32" t="s">
        <v>78</v>
      </c>
      <c r="W6" s="32" t="s">
        <v>79</v>
      </c>
      <c r="X6" s="33" t="s">
        <v>80</v>
      </c>
    </row>
    <row r="7" spans="1:25">
      <c r="A7" s="26">
        <v>2.2999999999999998</v>
      </c>
      <c r="B7" s="1">
        <f t="shared" si="3"/>
        <v>99.85071585933882</v>
      </c>
      <c r="C7" s="1">
        <f t="shared" si="4"/>
        <v>112.22063662233867</v>
      </c>
      <c r="D7" s="1">
        <f t="shared" si="5"/>
        <v>31.452722633978183</v>
      </c>
      <c r="E7" s="1">
        <f t="shared" si="6"/>
        <v>167.26985051027876</v>
      </c>
      <c r="F7" s="1">
        <f t="shared" si="0"/>
        <v>0.54109727938952412</v>
      </c>
      <c r="G7" s="1">
        <f t="shared" si="7"/>
        <v>64.867761930846697</v>
      </c>
      <c r="H7" s="1">
        <f t="shared" si="8"/>
        <v>0.28895832531624654</v>
      </c>
      <c r="I7" s="1">
        <f t="shared" si="9"/>
        <v>0.83005560470577067</v>
      </c>
      <c r="J7" s="27">
        <f t="shared" si="1"/>
        <v>80.342405784590866</v>
      </c>
      <c r="K7" s="27">
        <f t="shared" si="10"/>
        <v>99.508630714548318</v>
      </c>
      <c r="L7" s="27">
        <f t="shared" si="11"/>
        <v>80.480385591696873</v>
      </c>
      <c r="M7" s="27">
        <f t="shared" si="12"/>
        <v>85.319994961005008</v>
      </c>
      <c r="N7" s="27">
        <f t="shared" si="13"/>
        <v>45.169322818676953</v>
      </c>
      <c r="O7" s="27">
        <f t="shared" si="14"/>
        <v>104.16535336237803</v>
      </c>
      <c r="P7" s="27">
        <f t="shared" si="15"/>
        <v>52.964305828970041</v>
      </c>
      <c r="Q7" s="27">
        <f t="shared" si="2"/>
        <v>48.349575075215405</v>
      </c>
      <c r="R7" s="27">
        <f t="shared" si="2"/>
        <v>45.868434341696272</v>
      </c>
      <c r="S7" s="27">
        <f t="shared" si="2"/>
        <v>41.025974883807471</v>
      </c>
      <c r="U7" s="1" t="s">
        <v>81</v>
      </c>
      <c r="V7" s="1">
        <v>1.00000037</v>
      </c>
      <c r="W7" s="1">
        <v>1.000586</v>
      </c>
      <c r="X7">
        <f>SQRT(V7/W7)</f>
        <v>0.99970731365644949</v>
      </c>
    </row>
    <row r="8" spans="1:25">
      <c r="A8" s="26">
        <v>2.3687499999999999</v>
      </c>
      <c r="B8" s="1">
        <f t="shared" si="3"/>
        <v>103.38162902228403</v>
      </c>
      <c r="C8" s="1">
        <f t="shared" si="4"/>
        <v>115.4099437884658</v>
      </c>
      <c r="D8" s="1">
        <f t="shared" si="5"/>
        <v>37.630673761122509</v>
      </c>
      <c r="E8" s="1">
        <f t="shared" si="6"/>
        <v>170.53469349716781</v>
      </c>
      <c r="F8" s="1">
        <f t="shared" si="0"/>
        <v>0.59828484215147493</v>
      </c>
      <c r="G8" s="31">
        <f t="shared" si="7"/>
        <v>71.723514764852538</v>
      </c>
      <c r="H8" s="1">
        <f t="shared" si="8"/>
        <v>0.28648572936107697</v>
      </c>
      <c r="I8" s="1">
        <f t="shared" si="9"/>
        <v>0.8847705715125519</v>
      </c>
      <c r="J8" s="27">
        <f t="shared" si="1"/>
        <v>87.221368872909864</v>
      </c>
      <c r="K8" s="27">
        <f t="shared" si="10"/>
        <v>106.06796408410578</v>
      </c>
      <c r="L8" s="27">
        <f t="shared" si="11"/>
        <v>86.109777584164604</v>
      </c>
      <c r="M8" s="27">
        <f t="shared" si="12"/>
        <v>90.981354173934065</v>
      </c>
      <c r="N8" s="27">
        <f t="shared" si="13"/>
        <v>51.951941110195484</v>
      </c>
      <c r="O8" s="27">
        <f t="shared" si="14"/>
        <v>110.59542308325294</v>
      </c>
      <c r="P8" s="27">
        <f t="shared" si="15"/>
        <v>58.56200457762138</v>
      </c>
      <c r="Q8" s="27">
        <f t="shared" si="2"/>
        <v>53.459551533140036</v>
      </c>
      <c r="R8" s="27">
        <f t="shared" si="2"/>
        <v>50.716183660760692</v>
      </c>
      <c r="S8" s="27">
        <f t="shared" si="2"/>
        <v>45.361933689930012</v>
      </c>
    </row>
    <row r="9" spans="1:25">
      <c r="A9" s="26">
        <v>2.4</v>
      </c>
      <c r="B9" s="1">
        <f t="shared" si="3"/>
        <v>104.95284266933095</v>
      </c>
      <c r="C9" s="1">
        <f t="shared" si="4"/>
        <v>116.83204688468136</v>
      </c>
      <c r="D9" s="1">
        <f t="shared" si="5"/>
        <v>40.336926044257844</v>
      </c>
      <c r="E9" s="1">
        <f t="shared" si="6"/>
        <v>171.989820461801</v>
      </c>
      <c r="F9" s="1">
        <f t="shared" si="0"/>
        <v>0.62236250371477853</v>
      </c>
      <c r="G9" s="1">
        <f t="shared" si="7"/>
        <v>74.609990224315212</v>
      </c>
      <c r="H9" s="1">
        <f t="shared" si="8"/>
        <v>0.28536882735021418</v>
      </c>
      <c r="I9" s="1">
        <f t="shared" si="9"/>
        <v>0.90773133106499271</v>
      </c>
      <c r="J9" s="27">
        <f t="shared" si="1"/>
        <v>90.106046779425299</v>
      </c>
      <c r="K9" s="27">
        <f t="shared" si="10"/>
        <v>108.8205432249204</v>
      </c>
      <c r="L9" s="27">
        <f t="shared" si="11"/>
        <v>88.490285147991671</v>
      </c>
      <c r="M9" s="27">
        <f t="shared" si="12"/>
        <v>93.364007390175857</v>
      </c>
      <c r="N9" s="27">
        <f t="shared" si="13"/>
        <v>54.859253165177186</v>
      </c>
      <c r="O9" s="27">
        <f t="shared" si="14"/>
        <v>113.27911909675454</v>
      </c>
      <c r="P9" s="27">
        <f t="shared" si="15"/>
        <v>60.918801921204441</v>
      </c>
      <c r="Q9" s="27">
        <f t="shared" si="2"/>
        <v>55.611003314054528</v>
      </c>
      <c r="R9" s="27">
        <f t="shared" si="2"/>
        <v>52.757230031875302</v>
      </c>
      <c r="S9" s="27">
        <f t="shared" si="2"/>
        <v>47.187501062346627</v>
      </c>
    </row>
    <row r="10" spans="1:25">
      <c r="A10" s="26">
        <v>2.5184630000000001</v>
      </c>
      <c r="B10" s="1">
        <f t="shared" si="3"/>
        <v>110.72875878644362</v>
      </c>
      <c r="C10" s="1">
        <f t="shared" si="4"/>
        <v>122.07479971792203</v>
      </c>
      <c r="D10" s="1">
        <f t="shared" si="5"/>
        <v>50.074500296310063</v>
      </c>
      <c r="E10" s="1">
        <f t="shared" si="6"/>
        <v>177.35091607682455</v>
      </c>
      <c r="F10" s="1">
        <f t="shared" si="0"/>
        <v>0.70533182293562835</v>
      </c>
      <c r="G10" s="1">
        <f t="shared" si="7"/>
        <v>84.55650862643067</v>
      </c>
      <c r="H10" s="1">
        <f t="shared" si="8"/>
        <v>0.28117425442783106</v>
      </c>
      <c r="I10" s="1">
        <f t="shared" si="9"/>
        <v>0.98650607736345941</v>
      </c>
      <c r="J10" s="34">
        <f t="shared" si="1"/>
        <v>100.00004275396735</v>
      </c>
      <c r="K10" s="27">
        <f t="shared" si="10"/>
        <v>118.26420831748364</v>
      </c>
      <c r="L10" s="27">
        <f t="shared" si="11"/>
        <v>96.761755087017107</v>
      </c>
      <c r="M10" s="27">
        <f t="shared" si="12"/>
        <v>101.59832112499826</v>
      </c>
      <c r="N10" s="27">
        <f t="shared" si="13"/>
        <v>65.070153805482477</v>
      </c>
      <c r="O10" s="27">
        <f t="shared" si="14"/>
        <v>122.45886764606065</v>
      </c>
      <c r="P10" s="27">
        <f t="shared" si="15"/>
        <v>69.040100188666415</v>
      </c>
      <c r="Q10" s="27">
        <f t="shared" si="2"/>
        <v>63.024700409582117</v>
      </c>
      <c r="R10" s="27">
        <f t="shared" si="2"/>
        <v>59.790480643207928</v>
      </c>
      <c r="S10" s="27">
        <f t="shared" si="2"/>
        <v>53.478231650239309</v>
      </c>
    </row>
    <row r="11" spans="1:25">
      <c r="A11" s="26">
        <v>2.5416666666666599</v>
      </c>
      <c r="B11" s="1">
        <f t="shared" si="3"/>
        <v>111.82822420910422</v>
      </c>
      <c r="C11" s="1">
        <f t="shared" si="4"/>
        <v>123.07539345189427</v>
      </c>
      <c r="D11" s="1">
        <f t="shared" si="5"/>
        <v>51.892562221876851</v>
      </c>
      <c r="E11" s="1">
        <f t="shared" si="6"/>
        <v>178.37350075124004</v>
      </c>
      <c r="F11" s="1">
        <f t="shared" si="0"/>
        <v>0.72030687392103376</v>
      </c>
      <c r="G11" s="1">
        <f t="shared" si="7"/>
        <v>86.35174596955595</v>
      </c>
      <c r="H11" s="1">
        <f t="shared" si="8"/>
        <v>0.28035990178731435</v>
      </c>
      <c r="I11" s="1">
        <f t="shared" si="9"/>
        <v>1.0006667757083481</v>
      </c>
      <c r="J11" s="27">
        <f t="shared" si="1"/>
        <v>101.77874319411303</v>
      </c>
      <c r="K11" s="27">
        <f t="shared" si="10"/>
        <v>119.96181953084461</v>
      </c>
      <c r="L11" s="27">
        <f t="shared" si="11"/>
        <v>98.267809628235398</v>
      </c>
      <c r="M11" s="27">
        <f t="shared" si="12"/>
        <v>103.09110102458467</v>
      </c>
      <c r="N11" s="27">
        <f t="shared" si="13"/>
        <v>66.940371605578093</v>
      </c>
      <c r="O11" s="27">
        <f t="shared" si="14"/>
        <v>124.10827218429672</v>
      </c>
      <c r="P11" s="27">
        <f t="shared" si="15"/>
        <v>70.505905341281988</v>
      </c>
      <c r="Q11" s="27">
        <f t="shared" si="2"/>
        <v>64.362791321240195</v>
      </c>
      <c r="R11" s="27">
        <f t="shared" si="2"/>
        <v>61.059905142371129</v>
      </c>
      <c r="S11" s="27">
        <f t="shared" si="2"/>
        <v>54.613639439212328</v>
      </c>
    </row>
    <row r="12" spans="1:25">
      <c r="A12" s="26">
        <v>2.5666666666666602</v>
      </c>
      <c r="B12" s="1">
        <f t="shared" si="3"/>
        <v>113.00162886464825</v>
      </c>
      <c r="C12" s="1">
        <f t="shared" si="4"/>
        <v>124.1441840544703</v>
      </c>
      <c r="D12" s="1">
        <f t="shared" si="5"/>
        <v>53.820998741159407</v>
      </c>
      <c r="E12" s="1">
        <f t="shared" si="6"/>
        <v>179.46557486402097</v>
      </c>
      <c r="F12" s="1">
        <f t="shared" si="0"/>
        <v>0.73604473200535714</v>
      </c>
      <c r="G12" s="31">
        <f t="shared" si="7"/>
        <v>88.238430065744922</v>
      </c>
      <c r="H12" s="1">
        <f t="shared" si="8"/>
        <v>0.27948514461419105</v>
      </c>
      <c r="I12" s="1">
        <f t="shared" si="9"/>
        <v>1.0155298766195482</v>
      </c>
      <c r="J12" s="27">
        <f t="shared" si="1"/>
        <v>103.64587458699334</v>
      </c>
      <c r="K12" s="27">
        <f t="shared" si="10"/>
        <v>121.74363608802567</v>
      </c>
      <c r="L12" s="27">
        <f t="shared" si="11"/>
        <v>99.855326978026213</v>
      </c>
      <c r="M12" s="27">
        <f t="shared" si="12"/>
        <v>104.6627340688143</v>
      </c>
      <c r="N12" s="27">
        <f t="shared" si="13"/>
        <v>68.913572200912213</v>
      </c>
      <c r="O12" s="27">
        <f t="shared" si="14"/>
        <v>125.84021843928764</v>
      </c>
      <c r="P12" s="27">
        <f t="shared" si="15"/>
        <v>72.046376455111002</v>
      </c>
      <c r="Q12" s="27">
        <f t="shared" si="2"/>
        <v>65.769042618288964</v>
      </c>
      <c r="R12" s="27">
        <f t="shared" si="2"/>
        <v>62.393992260743168</v>
      </c>
      <c r="S12" s="27">
        <f t="shared" si="2"/>
        <v>55.806883233047003</v>
      </c>
    </row>
    <row r="13" spans="1:25">
      <c r="A13" s="26">
        <v>2.6</v>
      </c>
      <c r="B13" s="1">
        <f t="shared" si="3"/>
        <v>114.54851336190076</v>
      </c>
      <c r="C13" s="1">
        <f t="shared" si="4"/>
        <v>125.55457544213334</v>
      </c>
      <c r="D13" s="1">
        <f t="shared" si="5"/>
        <v>56.344921125723516</v>
      </c>
      <c r="E13" s="1">
        <f t="shared" si="6"/>
        <v>180.90636870625698</v>
      </c>
      <c r="F13" s="1">
        <f t="shared" si="0"/>
        <v>0.75643291085695963</v>
      </c>
      <c r="G13" s="1">
        <f t="shared" si="7"/>
        <v>90.682603382308969</v>
      </c>
      <c r="H13" s="1">
        <f t="shared" si="8"/>
        <v>0.27832304589856582</v>
      </c>
      <c r="I13" s="1">
        <f t="shared" si="9"/>
        <v>1.0347559567555256</v>
      </c>
      <c r="J13" s="27">
        <f t="shared" si="1"/>
        <v>106.06149374732375</v>
      </c>
      <c r="K13" s="27">
        <f t="shared" si="10"/>
        <v>124.04849481976984</v>
      </c>
      <c r="L13" s="27">
        <f t="shared" si="11"/>
        <v>101.91936717440099</v>
      </c>
      <c r="M13" s="27">
        <f t="shared" si="12"/>
        <v>106.7034009188703</v>
      </c>
      <c r="N13" s="27">
        <f t="shared" si="13"/>
        <v>71.480795568120726</v>
      </c>
      <c r="O13" s="27">
        <f t="shared" si="14"/>
        <v>128.08224109033719</v>
      </c>
      <c r="P13" s="27">
        <f t="shared" si="15"/>
        <v>74.042035611280326</v>
      </c>
      <c r="Q13" s="27">
        <f t="shared" si="2"/>
        <v>67.5908218464984</v>
      </c>
      <c r="R13" s="27">
        <f t="shared" si="2"/>
        <v>64.122283787280821</v>
      </c>
      <c r="S13" s="27">
        <f t="shared" si="2"/>
        <v>57.352714168357032</v>
      </c>
    </row>
    <row r="14" spans="1:25">
      <c r="A14" s="26">
        <v>2.7</v>
      </c>
      <c r="B14" s="1">
        <f t="shared" si="3"/>
        <v>119.07289502862329</v>
      </c>
      <c r="C14" s="1">
        <f t="shared" si="4"/>
        <v>129.6888432429505</v>
      </c>
      <c r="D14" s="1">
        <f t="shared" si="5"/>
        <v>63.612715078731235</v>
      </c>
      <c r="E14" s="1">
        <f t="shared" si="6"/>
        <v>185.12767885551671</v>
      </c>
      <c r="F14" s="1">
        <f t="shared" si="0"/>
        <v>0.8140001025611594</v>
      </c>
      <c r="G14" s="1">
        <f t="shared" si="7"/>
        <v>97.58386684958883</v>
      </c>
      <c r="H14" s="1">
        <f t="shared" si="8"/>
        <v>0.27486566149526326</v>
      </c>
      <c r="I14" s="1">
        <f>F14+H14</f>
        <v>1.0888657640564228</v>
      </c>
      <c r="J14" s="27">
        <f t="shared" si="1"/>
        <v>112.86335735796675</v>
      </c>
      <c r="K14" s="27">
        <f t="shared" si="10"/>
        <v>130.53528052691408</v>
      </c>
      <c r="L14" s="27">
        <f t="shared" si="11"/>
        <v>107.79421846216171</v>
      </c>
      <c r="M14" s="27">
        <f t="shared" si="12"/>
        <v>112.49683911513816</v>
      </c>
      <c r="N14" s="27">
        <f t="shared" si="13"/>
        <v>78.788163566513845</v>
      </c>
      <c r="O14" s="27">
        <f t="shared" si="14"/>
        <v>134.4078671938893</v>
      </c>
      <c r="P14" s="27">
        <f t="shared" si="15"/>
        <v>79.676893636395761</v>
      </c>
      <c r="Q14" s="27">
        <f t="shared" si="2"/>
        <v>72.734719927656286</v>
      </c>
      <c r="R14" s="27">
        <f t="shared" si="2"/>
        <v>69.0022139837494</v>
      </c>
      <c r="S14" s="27">
        <f t="shared" si="2"/>
        <v>61.717456426260085</v>
      </c>
    </row>
    <row r="15" spans="1:25">
      <c r="A15" s="26">
        <v>2.7371080000000001</v>
      </c>
      <c r="B15" s="1">
        <f t="shared" si="3"/>
        <v>120.70929661179088</v>
      </c>
      <c r="C15" s="1">
        <f t="shared" si="4"/>
        <v>131.18742973488111</v>
      </c>
      <c r="D15" s="1">
        <f t="shared" si="5"/>
        <v>66.201373828987627</v>
      </c>
      <c r="E15" s="1">
        <f t="shared" si="6"/>
        <v>186.65706732746349</v>
      </c>
      <c r="F15" s="1">
        <f t="shared" si="0"/>
        <v>0.83415469852496904</v>
      </c>
      <c r="G15" s="35">
        <f t="shared" si="7"/>
        <v>100.00003780921335</v>
      </c>
      <c r="H15" s="1">
        <f t="shared" si="8"/>
        <v>0.27359364951887671</v>
      </c>
      <c r="I15" s="1">
        <f t="shared" si="9"/>
        <v>1.1077483480438457</v>
      </c>
      <c r="J15" s="27">
        <f t="shared" si="1"/>
        <v>115.23845300204796</v>
      </c>
      <c r="K15" s="27">
        <f t="shared" si="10"/>
        <v>132.79896029280994</v>
      </c>
      <c r="L15" s="27">
        <f t="shared" si="11"/>
        <v>109.8678034052863</v>
      </c>
      <c r="M15" s="27">
        <f t="shared" si="12"/>
        <v>114.53710286881552</v>
      </c>
      <c r="N15" s="27">
        <f t="shared" si="13"/>
        <v>81.364242059522866</v>
      </c>
      <c r="O15" s="27">
        <f t="shared" si="14"/>
        <v>136.62252299713703</v>
      </c>
      <c r="P15" s="27">
        <f t="shared" si="15"/>
        <v>81.649688963866041</v>
      </c>
      <c r="Q15" s="27">
        <f t="shared" si="2"/>
        <v>74.535627431316726</v>
      </c>
      <c r="R15" s="27">
        <f t="shared" si="2"/>
        <v>70.710704853805908</v>
      </c>
      <c r="S15" s="27">
        <f t="shared" si="2"/>
        <v>63.245577116013727</v>
      </c>
    </row>
    <row r="16" spans="1:25">
      <c r="A16" s="26">
        <v>2.8333333333333299</v>
      </c>
      <c r="B16" s="1">
        <f t="shared" si="3"/>
        <v>124.85145386524526</v>
      </c>
      <c r="C16" s="1">
        <f t="shared" si="4"/>
        <v>134.98835294979983</v>
      </c>
      <c r="D16" s="1">
        <f t="shared" si="5"/>
        <v>72.664702820390488</v>
      </c>
      <c r="E16" s="1">
        <f t="shared" si="6"/>
        <v>190.53437550853133</v>
      </c>
      <c r="F16" s="1">
        <f t="shared" si="0"/>
        <v>0.88382244839913571</v>
      </c>
      <c r="G16" s="31">
        <f>$Y$4*F16</f>
        <v>105.95430129786592</v>
      </c>
      <c r="H16" s="1">
        <f t="shared" si="8"/>
        <v>0.27032253171638726</v>
      </c>
      <c r="I16" s="1">
        <f t="shared" si="9"/>
        <v>1.154144980115523</v>
      </c>
      <c r="J16" s="27">
        <f t="shared" si="1"/>
        <v>121.07828515359017</v>
      </c>
      <c r="K16" s="27">
        <f t="shared" si="10"/>
        <v>138.36107601258252</v>
      </c>
      <c r="L16" s="27">
        <f t="shared" si="11"/>
        <v>115.01542748829308</v>
      </c>
      <c r="M16" s="27">
        <f t="shared" si="12"/>
        <v>119.59346395244917</v>
      </c>
      <c r="N16" s="27">
        <f t="shared" si="13"/>
        <v>87.744730989111488</v>
      </c>
      <c r="O16" s="27">
        <f t="shared" si="14"/>
        <v>142.08425891080142</v>
      </c>
      <c r="P16" s="27">
        <f t="shared" si="15"/>
        <v>86.51132474429366</v>
      </c>
      <c r="Q16" s="27">
        <f t="shared" si="2"/>
        <v>78.973673403507462</v>
      </c>
      <c r="R16" s="27">
        <f t="shared" si="2"/>
        <v>74.921004943603606</v>
      </c>
      <c r="S16" s="27">
        <f t="shared" si="2"/>
        <v>67.011383998598177</v>
      </c>
    </row>
    <row r="17" spans="1:24">
      <c r="A17" s="26">
        <v>2.9</v>
      </c>
      <c r="B17" s="1">
        <f t="shared" si="3"/>
        <v>127.63953034537897</v>
      </c>
      <c r="C17" s="1">
        <f t="shared" si="4"/>
        <v>137.55276913147276</v>
      </c>
      <c r="D17" s="1">
        <f t="shared" si="5"/>
        <v>76.946653898525881</v>
      </c>
      <c r="E17" s="1">
        <f t="shared" si="6"/>
        <v>193.1489494775964</v>
      </c>
      <c r="F17" s="1">
        <f t="shared" si="0"/>
        <v>0.91629073187415511</v>
      </c>
      <c r="G17" s="1">
        <f t="shared" si="7"/>
        <v>109.84666033012164</v>
      </c>
      <c r="H17" s="1">
        <f t="shared" si="8"/>
        <v>0.2680792041325547</v>
      </c>
      <c r="I17" s="1">
        <f t="shared" si="9"/>
        <v>1.1843699360067097</v>
      </c>
      <c r="J17" s="27">
        <f t="shared" si="1"/>
        <v>124.88604093764833</v>
      </c>
      <c r="K17" s="27">
        <f t="shared" si="10"/>
        <v>141.9845007049629</v>
      </c>
      <c r="L17" s="27">
        <f t="shared" si="11"/>
        <v>118.40935830644932</v>
      </c>
      <c r="M17" s="27">
        <f t="shared" si="12"/>
        <v>122.92156974368871</v>
      </c>
      <c r="N17" s="27">
        <f t="shared" si="13"/>
        <v>91.936570277179698</v>
      </c>
      <c r="O17" s="27">
        <f t="shared" si="14"/>
        <v>145.65976467915002</v>
      </c>
      <c r="P17" s="27">
        <f t="shared" si="15"/>
        <v>89.689422585873601</v>
      </c>
      <c r="Q17" s="27">
        <f t="shared" si="2"/>
        <v>81.874866533160485</v>
      </c>
      <c r="R17" s="27">
        <f t="shared" si="2"/>
        <v>77.673318410124324</v>
      </c>
      <c r="S17" s="27">
        <f t="shared" si="2"/>
        <v>69.47312800120956</v>
      </c>
    </row>
    <row r="18" spans="1:24">
      <c r="A18" s="26">
        <v>3</v>
      </c>
      <c r="B18" s="1">
        <f t="shared" si="3"/>
        <v>131.70371227153004</v>
      </c>
      <c r="C18" s="1">
        <f t="shared" si="4"/>
        <v>141.29938296409983</v>
      </c>
      <c r="D18" s="1">
        <f t="shared" si="5"/>
        <v>83.095790727922562</v>
      </c>
      <c r="E18" s="1">
        <f t="shared" si="6"/>
        <v>196.96690553768784</v>
      </c>
      <c r="F18" s="1">
        <f t="shared" si="0"/>
        <v>0.96242365011920694</v>
      </c>
      <c r="G18" s="31">
        <f t="shared" si="7"/>
        <v>115.37716153920454</v>
      </c>
      <c r="H18" s="1">
        <f t="shared" si="8"/>
        <v>0.26474907077537863</v>
      </c>
      <c r="I18" s="1">
        <f t="shared" si="9"/>
        <v>1.2271727208945855</v>
      </c>
      <c r="J18" s="27">
        <f t="shared" si="1"/>
        <v>130.28354089217291</v>
      </c>
      <c r="K18" s="27">
        <f t="shared" si="10"/>
        <v>147.11577924921374</v>
      </c>
      <c r="L18" s="27">
        <f t="shared" si="11"/>
        <v>123.2704363830405</v>
      </c>
      <c r="M18" s="27">
        <f t="shared" si="12"/>
        <v>127.68211203468901</v>
      </c>
      <c r="N18" s="27">
        <f t="shared" si="13"/>
        <v>97.91504720952473</v>
      </c>
      <c r="O18" s="27">
        <f t="shared" si="14"/>
        <v>150.74973458715957</v>
      </c>
      <c r="P18" s="27">
        <f t="shared" si="15"/>
        <v>94.205057913906444</v>
      </c>
      <c r="Q18" s="27">
        <f t="shared" si="2"/>
        <v>85.997058750878537</v>
      </c>
      <c r="R18" s="27">
        <f t="shared" si="2"/>
        <v>81.58397331842724</v>
      </c>
      <c r="S18" s="27">
        <f t="shared" si="2"/>
        <v>72.970924085812968</v>
      </c>
    </row>
    <row r="19" spans="1:24">
      <c r="A19" s="26">
        <v>3.1</v>
      </c>
      <c r="B19" s="1">
        <f t="shared" si="3"/>
        <v>135.63461804698713</v>
      </c>
      <c r="C19" s="1">
        <f t="shared" si="4"/>
        <v>144.93244539330294</v>
      </c>
      <c r="D19" s="1">
        <f t="shared" si="5"/>
        <v>88.944847587865297</v>
      </c>
      <c r="E19" s="1">
        <f t="shared" si="6"/>
        <v>200.66701224931788</v>
      </c>
      <c r="F19" s="1">
        <f t="shared" si="0"/>
        <v>1.0058651950356197</v>
      </c>
      <c r="G19" s="1">
        <f t="shared" si="7"/>
        <v>120.58501583986802</v>
      </c>
      <c r="H19" s="1">
        <f t="shared" si="8"/>
        <v>0.26146030499914735</v>
      </c>
      <c r="I19" s="1">
        <f t="shared" si="9"/>
        <v>1.267325500034767</v>
      </c>
      <c r="J19" s="27">
        <f t="shared" si="1"/>
        <v>135.352892474047</v>
      </c>
      <c r="K19" s="27">
        <f t="shared" si="10"/>
        <v>151.92937010863506</v>
      </c>
      <c r="L19" s="27">
        <f t="shared" si="11"/>
        <v>127.88863344969481</v>
      </c>
      <c r="M19" s="27">
        <f t="shared" si="12"/>
        <v>132.19939948223006</v>
      </c>
      <c r="N19" s="27">
        <f t="shared" si="13"/>
        <v>103.56358363468011</v>
      </c>
      <c r="O19" s="27">
        <f t="shared" si="14"/>
        <v>155.5552469401884</v>
      </c>
      <c r="P19" s="27">
        <f t="shared" si="15"/>
        <v>98.45725314436794</v>
      </c>
      <c r="Q19" s="27">
        <f t="shared" si="2"/>
        <v>89.878764161944602</v>
      </c>
      <c r="R19" s="27">
        <f t="shared" si="2"/>
        <v>85.266482409857915</v>
      </c>
      <c r="S19" s="27">
        <f t="shared" si="2"/>
        <v>76.264660348292949</v>
      </c>
    </row>
    <row r="20" spans="1:24">
      <c r="A20" s="26">
        <v>3.1764705879999999</v>
      </c>
      <c r="B20" s="36">
        <f t="shared" si="3"/>
        <v>138.55597066893449</v>
      </c>
      <c r="C20" s="36">
        <f t="shared" si="4"/>
        <v>147.6382277928449</v>
      </c>
      <c r="D20" s="36">
        <f t="shared" si="5"/>
        <v>93.232689799516905</v>
      </c>
      <c r="E20" s="36">
        <f t="shared" si="6"/>
        <v>203.4213998842697</v>
      </c>
      <c r="F20" s="1">
        <f t="shared" si="0"/>
        <v>1.0374912302896975</v>
      </c>
      <c r="G20" s="36">
        <f t="shared" si="7"/>
        <v>124.37640456758929</v>
      </c>
      <c r="H20" s="1">
        <f t="shared" si="8"/>
        <v>0.25897295908097889</v>
      </c>
      <c r="I20" s="1">
        <f t="shared" si="9"/>
        <v>1.2964641893706763</v>
      </c>
      <c r="J20" s="37">
        <f t="shared" si="1"/>
        <v>139.03560905168888</v>
      </c>
      <c r="K20" s="37">
        <f t="shared" si="10"/>
        <v>155.42257111853698</v>
      </c>
      <c r="L20" s="37">
        <f t="shared" si="11"/>
        <v>131.27487750203551</v>
      </c>
      <c r="M20" s="37">
        <f t="shared" si="12"/>
        <v>135.50908438036464</v>
      </c>
      <c r="N20" s="37">
        <f t="shared" si="13"/>
        <v>107.68447773671593</v>
      </c>
      <c r="O20" s="37">
        <f t="shared" si="14"/>
        <v>159.06232215616396</v>
      </c>
      <c r="P20" s="27">
        <f t="shared" si="15"/>
        <v>101.55290907752027</v>
      </c>
      <c r="Q20" s="27">
        <f t="shared" si="15"/>
        <v>92.704698470048328</v>
      </c>
      <c r="R20" s="27">
        <f t="shared" si="15"/>
        <v>87.947399089343861</v>
      </c>
      <c r="S20" s="27">
        <f t="shared" si="15"/>
        <v>78.662545123230387</v>
      </c>
    </row>
    <row r="21" spans="1:24">
      <c r="A21" s="26">
        <v>3.2</v>
      </c>
      <c r="B21" s="1">
        <f t="shared" si="3"/>
        <v>139.44071185364606</v>
      </c>
      <c r="C21" s="1">
        <f t="shared" si="4"/>
        <v>148.45863740294629</v>
      </c>
      <c r="D21" s="1">
        <f t="shared" si="5"/>
        <v>94.521754761799102</v>
      </c>
      <c r="E21" s="1">
        <f t="shared" si="6"/>
        <v>204.25632763745071</v>
      </c>
      <c r="F21" s="1">
        <f t="shared" si="0"/>
        <v>1.0469679150031885</v>
      </c>
      <c r="G21" s="1">
        <f t="shared" si="7"/>
        <v>125.51248739650683</v>
      </c>
      <c r="H21" s="1">
        <f t="shared" si="8"/>
        <v>0.25821239292751735</v>
      </c>
      <c r="I21" s="1">
        <f t="shared" si="9"/>
        <v>1.3051803079307058</v>
      </c>
      <c r="J21" s="27">
        <f t="shared" si="1"/>
        <v>140.13786815035917</v>
      </c>
      <c r="K21" s="27">
        <f t="shared" si="10"/>
        <v>156.46747584315676</v>
      </c>
      <c r="L21" s="27">
        <f t="shared" si="11"/>
        <v>132.29342609929901</v>
      </c>
      <c r="M21" s="27">
        <f t="shared" si="12"/>
        <v>136.50425947910881</v>
      </c>
      <c r="N21" s="27">
        <f t="shared" si="13"/>
        <v>108.92043221194092</v>
      </c>
      <c r="O21" s="27">
        <f t="shared" si="14"/>
        <v>160.1147080947041</v>
      </c>
      <c r="P21" s="27">
        <f t="shared" si="15"/>
        <v>102.48051682298214</v>
      </c>
      <c r="Q21" s="27">
        <f t="shared" si="15"/>
        <v>93.551484614558291</v>
      </c>
      <c r="R21" s="27">
        <f t="shared" si="15"/>
        <v>88.750730961661048</v>
      </c>
      <c r="S21" s="27">
        <f t="shared" si="15"/>
        <v>79.381066993227762</v>
      </c>
    </row>
    <row r="22" spans="1:24">
      <c r="A22" s="26">
        <v>3.3</v>
      </c>
      <c r="B22" s="1">
        <f t="shared" si="3"/>
        <v>143.12967630540655</v>
      </c>
      <c r="C22" s="1">
        <f t="shared" si="4"/>
        <v>151.88406715811635</v>
      </c>
      <c r="D22" s="1">
        <f t="shared" si="5"/>
        <v>99.85071585933882</v>
      </c>
      <c r="E22" s="1">
        <f t="shared" si="6"/>
        <v>207.74129405853003</v>
      </c>
      <c r="F22" s="1">
        <f t="shared" si="0"/>
        <v>1.0860134133785979</v>
      </c>
      <c r="G22" s="1">
        <f t="shared" si="7"/>
        <v>130.19333535039945</v>
      </c>
      <c r="H22" s="1">
        <f t="shared" si="8"/>
        <v>0.25500482706761946</v>
      </c>
      <c r="I22" s="1">
        <f t="shared" si="9"/>
        <v>1.3410182404462174</v>
      </c>
      <c r="J22" s="27">
        <f t="shared" si="1"/>
        <v>144.67333770505778</v>
      </c>
      <c r="K22" s="27">
        <f t="shared" si="10"/>
        <v>160.76379475485552</v>
      </c>
      <c r="L22" s="27">
        <f t="shared" si="11"/>
        <v>136.50835119443761</v>
      </c>
      <c r="M22" s="27">
        <f t="shared" si="12"/>
        <v>140.62109830995928</v>
      </c>
      <c r="N22" s="27">
        <f t="shared" si="13"/>
        <v>114.01709404669262</v>
      </c>
      <c r="O22" s="27">
        <f t="shared" si="14"/>
        <v>164.45829855464314</v>
      </c>
      <c r="P22" s="27">
        <f t="shared" si="15"/>
        <v>106.30241317317801</v>
      </c>
      <c r="Q22" s="27">
        <f t="shared" si="15"/>
        <v>97.040382686973189</v>
      </c>
      <c r="R22" s="27">
        <f t="shared" si="15"/>
        <v>92.060590291561695</v>
      </c>
      <c r="S22" s="27">
        <f t="shared" si="15"/>
        <v>82.341495176275657</v>
      </c>
    </row>
    <row r="23" spans="1:24">
      <c r="A23" s="26">
        <v>3.4</v>
      </c>
      <c r="B23" s="1">
        <f t="shared" si="3"/>
        <v>146.70850580665379</v>
      </c>
      <c r="C23" s="1">
        <f t="shared" si="4"/>
        <v>155.21433367336019</v>
      </c>
      <c r="D23" s="1">
        <f t="shared" si="5"/>
        <v>104.95284266933095</v>
      </c>
      <c r="E23" s="1">
        <f t="shared" si="6"/>
        <v>211.12780778788394</v>
      </c>
      <c r="F23" s="1">
        <f t="shared" si="0"/>
        <v>1.1232309825872959</v>
      </c>
      <c r="G23" s="1">
        <f t="shared" si="7"/>
        <v>134.65504770977114</v>
      </c>
      <c r="H23" s="1">
        <f t="shared" si="8"/>
        <v>0.25183710623076222</v>
      </c>
      <c r="I23" s="1">
        <f t="shared" si="9"/>
        <v>1.3750680888180582</v>
      </c>
      <c r="J23" s="27">
        <f t="shared" si="1"/>
        <v>148.98762691279811</v>
      </c>
      <c r="K23" s="27">
        <f t="shared" si="10"/>
        <v>164.84575476851134</v>
      </c>
      <c r="L23" s="27">
        <f t="shared" si="11"/>
        <v>140.5526266165958</v>
      </c>
      <c r="M23" s="27">
        <f t="shared" si="12"/>
        <v>144.56968391065485</v>
      </c>
      <c r="N23" s="27">
        <f t="shared" si="13"/>
        <v>118.87989753072158</v>
      </c>
      <c r="O23" s="27">
        <f t="shared" si="14"/>
        <v>168.61027557814174</v>
      </c>
      <c r="P23" s="27">
        <f t="shared" si="15"/>
        <v>109.94538605968798</v>
      </c>
      <c r="Q23" s="27">
        <f t="shared" si="15"/>
        <v>100.36594673084188</v>
      </c>
      <c r="R23" s="27">
        <f t="shared" si="15"/>
        <v>95.215497356577245</v>
      </c>
      <c r="S23" s="27">
        <f t="shared" si="15"/>
        <v>85.163329840303305</v>
      </c>
    </row>
    <row r="24" spans="1:24">
      <c r="A24" s="26">
        <v>3.5</v>
      </c>
      <c r="B24" s="1">
        <f t="shared" si="3"/>
        <v>150.18358637437947</v>
      </c>
      <c r="C24" s="1">
        <f t="shared" si="4"/>
        <v>158.45458187372907</v>
      </c>
      <c r="D24" s="1">
        <f t="shared" si="5"/>
        <v>109.84666033012164</v>
      </c>
      <c r="E24" s="1">
        <f t="shared" si="6"/>
        <v>214.42127904510096</v>
      </c>
      <c r="F24" s="1">
        <f t="shared" si="0"/>
        <v>1.1588103604299469</v>
      </c>
      <c r="G24" s="31">
        <f t="shared" si="7"/>
        <v>138.92037059985958</v>
      </c>
      <c r="H24" s="1">
        <f t="shared" si="8"/>
        <v>0.24870873545412009</v>
      </c>
      <c r="I24" s="1">
        <f t="shared" si="9"/>
        <v>1.4075190958840671</v>
      </c>
      <c r="J24" s="27">
        <f t="shared" si="1"/>
        <v>153.10412659882033</v>
      </c>
      <c r="K24" s="27">
        <f t="shared" si="10"/>
        <v>168.73604267228535</v>
      </c>
      <c r="L24" s="27">
        <f t="shared" si="11"/>
        <v>144.44223578006822</v>
      </c>
      <c r="M24" s="27">
        <f t="shared" si="12"/>
        <v>148.36633458148191</v>
      </c>
      <c r="N24" s="27">
        <f t="shared" si="13"/>
        <v>123.5311246699284</v>
      </c>
      <c r="O24" s="27">
        <f t="shared" si="14"/>
        <v>172.59050828316524</v>
      </c>
      <c r="P24" s="27">
        <f t="shared" si="15"/>
        <v>113.42800761599796</v>
      </c>
      <c r="Q24" s="27">
        <f t="shared" si="15"/>
        <v>103.54513070691642</v>
      </c>
      <c r="R24" s="27">
        <f t="shared" si="15"/>
        <v>98.231536096108997</v>
      </c>
      <c r="S24" s="27">
        <f t="shared" si="15"/>
        <v>87.860956898049608</v>
      </c>
    </row>
    <row r="25" spans="1:24">
      <c r="A25" s="26">
        <v>3.9375</v>
      </c>
      <c r="B25" s="1">
        <f t="shared" si="3"/>
        <v>164.30363873367179</v>
      </c>
      <c r="C25" s="1">
        <f t="shared" si="4"/>
        <v>171.683314995502</v>
      </c>
      <c r="D25" s="1">
        <f t="shared" si="5"/>
        <v>129.1797898869664</v>
      </c>
      <c r="E25" s="1">
        <f t="shared" si="6"/>
        <v>227.85275813213715</v>
      </c>
      <c r="F25" s="1">
        <f t="shared" si="0"/>
        <v>1.2987247676023719</v>
      </c>
      <c r="G25" s="31">
        <f t="shared" si="7"/>
        <v>155.69357349859908</v>
      </c>
      <c r="H25" s="1">
        <f t="shared" si="8"/>
        <v>0.2354726979952475</v>
      </c>
      <c r="I25" s="1">
        <f t="shared" si="9"/>
        <v>1.5341974655976194</v>
      </c>
      <c r="J25" s="27">
        <f t="shared" si="1"/>
        <v>169.22041499306926</v>
      </c>
      <c r="K25" s="27">
        <f t="shared" si="10"/>
        <v>183.92248444785193</v>
      </c>
      <c r="L25" s="27">
        <f t="shared" si="11"/>
        <v>159.94067854447849</v>
      </c>
      <c r="M25" s="27">
        <f t="shared" si="12"/>
        <v>163.49308493552661</v>
      </c>
      <c r="N25" s="27">
        <f t="shared" si="13"/>
        <v>141.81841598078859</v>
      </c>
      <c r="O25" s="27">
        <f t="shared" si="14"/>
        <v>188.34863988121711</v>
      </c>
      <c r="P25" s="27">
        <f t="shared" si="15"/>
        <v>127.12327043402577</v>
      </c>
      <c r="Q25" s="27">
        <f t="shared" si="15"/>
        <v>116.0471380009091</v>
      </c>
      <c r="R25" s="27">
        <f t="shared" si="15"/>
        <v>110.09198160802555</v>
      </c>
      <c r="S25" s="27">
        <f t="shared" si="15"/>
        <v>98.469261861280685</v>
      </c>
    </row>
    <row r="26" spans="1:24">
      <c r="A26" s="26">
        <v>4</v>
      </c>
      <c r="B26" s="1">
        <f t="shared" si="3"/>
        <v>166.19158145584512</v>
      </c>
      <c r="C26" s="1">
        <f t="shared" si="4"/>
        <v>173.45937540885285</v>
      </c>
      <c r="D26" s="1">
        <f t="shared" si="5"/>
        <v>131.70371227153004</v>
      </c>
      <c r="E26" s="1">
        <f t="shared" si="6"/>
        <v>229.6543504422298</v>
      </c>
      <c r="F26" s="1">
        <f t="shared" si="0"/>
        <v>1.3169578969248166</v>
      </c>
      <c r="G26" s="1">
        <f t="shared" si="7"/>
        <v>157.87939541490417</v>
      </c>
      <c r="H26" s="1">
        <f t="shared" si="8"/>
        <v>0.23364023492142144</v>
      </c>
      <c r="I26" s="1">
        <f t="shared" si="9"/>
        <v>1.5505981318462381</v>
      </c>
      <c r="J26" s="27">
        <f t="shared" si="1"/>
        <v>171.31253334935579</v>
      </c>
      <c r="K26" s="27">
        <f t="shared" si="10"/>
        <v>185.88862723630388</v>
      </c>
      <c r="L26" s="27">
        <f t="shared" si="11"/>
        <v>161.98217927690573</v>
      </c>
      <c r="M26" s="27">
        <f t="shared" si="12"/>
        <v>165.48613633352065</v>
      </c>
      <c r="N26" s="27">
        <f t="shared" si="13"/>
        <v>144.19882963230893</v>
      </c>
      <c r="O26" s="27">
        <f t="shared" si="14"/>
        <v>190.41452151089152</v>
      </c>
      <c r="P26" s="27">
        <f t="shared" si="15"/>
        <v>128.90798655520578</v>
      </c>
      <c r="Q26" s="27">
        <f t="shared" si="15"/>
        <v>117.67635346476477</v>
      </c>
      <c r="R26" s="27">
        <f t="shared" si="15"/>
        <v>111.63759110751104</v>
      </c>
      <c r="S26" s="27">
        <f t="shared" si="15"/>
        <v>99.851697024288299</v>
      </c>
      <c r="T26" s="38"/>
    </row>
    <row r="27" spans="1:24">
      <c r="A27" s="26">
        <v>4.5</v>
      </c>
      <c r="B27" s="1">
        <f t="shared" si="3"/>
        <v>180.31163381513747</v>
      </c>
      <c r="C27" s="1">
        <f t="shared" si="4"/>
        <v>186.79331422864752</v>
      </c>
      <c r="D27" s="1">
        <f t="shared" si="5"/>
        <v>150.18358637437947</v>
      </c>
      <c r="E27" s="1">
        <f t="shared" si="6"/>
        <v>243.16820207998683</v>
      </c>
      <c r="F27" s="1">
        <f t="shared" si="0"/>
        <v>1.4505745138225801</v>
      </c>
      <c r="G27" s="31">
        <f t="shared" si="7"/>
        <v>173.8976073429109</v>
      </c>
      <c r="H27" s="1">
        <f t="shared" si="8"/>
        <v>0.21948468868399254</v>
      </c>
      <c r="I27" s="1">
        <f t="shared" si="9"/>
        <v>1.6700592025065726</v>
      </c>
      <c r="J27" s="27">
        <f t="shared" si="1"/>
        <v>186.5904957802436</v>
      </c>
      <c r="K27" s="27">
        <f t="shared" si="10"/>
        <v>200.20984559530467</v>
      </c>
      <c r="L27" s="27">
        <f t="shared" si="11"/>
        <v>177.07558187549043</v>
      </c>
      <c r="M27" s="27">
        <f t="shared" si="12"/>
        <v>180.23015955165306</v>
      </c>
      <c r="N27" s="27">
        <f t="shared" si="13"/>
        <v>161.60620759327901</v>
      </c>
      <c r="O27" s="27">
        <f t="shared" si="14"/>
        <v>205.63649608857654</v>
      </c>
      <c r="P27" s="27">
        <f t="shared" si="15"/>
        <v>141.986801826999</v>
      </c>
      <c r="Q27" s="27">
        <f t="shared" si="15"/>
        <v>129.61562371443844</v>
      </c>
      <c r="R27" s="27">
        <f t="shared" si="15"/>
        <v>122.96417738428785</v>
      </c>
      <c r="S27" s="27">
        <f t="shared" si="15"/>
        <v>109.98250377144397</v>
      </c>
      <c r="T27" s="38"/>
    </row>
    <row r="28" spans="1:24">
      <c r="A28" s="26">
        <v>5</v>
      </c>
      <c r="B28" s="1">
        <f t="shared" si="3"/>
        <v>192.94245105804418</v>
      </c>
      <c r="C28" s="1">
        <f t="shared" si="4"/>
        <v>198.79150791798693</v>
      </c>
      <c r="D28" s="1">
        <f t="shared" si="5"/>
        <v>166.19158145584512</v>
      </c>
      <c r="E28" s="1">
        <f t="shared" si="6"/>
        <v>255.31184197960459</v>
      </c>
      <c r="F28" s="1">
        <f t="shared" si="0"/>
        <v>1.5667992369724109</v>
      </c>
      <c r="G28" s="1">
        <f t="shared" si="7"/>
        <v>187.83084626118398</v>
      </c>
      <c r="H28" s="1">
        <f t="shared" si="8"/>
        <v>0.20618678363729168</v>
      </c>
      <c r="I28" s="1">
        <f t="shared" si="9"/>
        <v>1.7729860206097026</v>
      </c>
      <c r="J28" s="27">
        <f t="shared" si="1"/>
        <v>199.80801034040149</v>
      </c>
      <c r="K28" s="27">
        <f t="shared" si="10"/>
        <v>212.54890658734308</v>
      </c>
      <c r="L28" s="27">
        <f t="shared" si="11"/>
        <v>190.36949299175933</v>
      </c>
      <c r="M28" s="27">
        <f t="shared" si="12"/>
        <v>193.23347836690294</v>
      </c>
      <c r="N28" s="27">
        <f t="shared" si="13"/>
        <v>176.68023484910776</v>
      </c>
      <c r="O28" s="27">
        <f t="shared" si="14"/>
        <v>218.98730406014593</v>
      </c>
      <c r="P28" s="27">
        <f t="shared" si="15"/>
        <v>153.3632437650181</v>
      </c>
      <c r="Q28" s="27">
        <f t="shared" si="15"/>
        <v>140.00084683710654</v>
      </c>
      <c r="R28" s="27">
        <f t="shared" si="15"/>
        <v>132.81646510729107</v>
      </c>
      <c r="S28" s="27">
        <f t="shared" si="15"/>
        <v>118.79465780445268</v>
      </c>
      <c r="T28" s="39"/>
    </row>
    <row r="29" spans="1:24">
      <c r="A29" s="26">
        <v>6</v>
      </c>
      <c r="B29" s="1">
        <f t="shared" si="3"/>
        <v>214.79950299945259</v>
      </c>
      <c r="C29" s="1">
        <f t="shared" si="4"/>
        <v>219.69332066024327</v>
      </c>
      <c r="D29" s="1">
        <f t="shared" si="5"/>
        <v>192.94245105804418</v>
      </c>
      <c r="E29" s="1">
        <f t="shared" si="6"/>
        <v>276.43439555259567</v>
      </c>
      <c r="F29" s="1">
        <f t="shared" si="0"/>
        <v>1.7627471740390861</v>
      </c>
      <c r="G29" s="1">
        <f t="shared" si="7"/>
        <v>211.32145435816437</v>
      </c>
      <c r="H29" s="1">
        <f t="shared" si="8"/>
        <v>0.18195919791379003</v>
      </c>
      <c r="I29" s="1">
        <f t="shared" si="9"/>
        <v>1.9447063719528761</v>
      </c>
      <c r="J29" s="27">
        <f t="shared" si="1"/>
        <v>221.96044966653454</v>
      </c>
      <c r="K29" s="27">
        <f t="shared" si="10"/>
        <v>233.13506603389897</v>
      </c>
      <c r="L29" s="27">
        <f t="shared" si="11"/>
        <v>213.05338150157394</v>
      </c>
      <c r="M29" s="27">
        <f t="shared" si="12"/>
        <v>215.46673069106785</v>
      </c>
      <c r="N29" s="27">
        <f t="shared" si="13"/>
        <v>201.92295403201402</v>
      </c>
      <c r="O29" s="27">
        <f t="shared" si="14"/>
        <v>241.69509408094032</v>
      </c>
      <c r="P29" s="27">
        <f t="shared" si="15"/>
        <v>172.54324496011574</v>
      </c>
      <c r="Q29" s="27">
        <f t="shared" si="15"/>
        <v>157.50971234965823</v>
      </c>
      <c r="R29" s="27">
        <f t="shared" si="15"/>
        <v>149.42683338686152</v>
      </c>
      <c r="S29" s="27">
        <f t="shared" si="15"/>
        <v>133.651422846223</v>
      </c>
      <c r="T29" s="40"/>
      <c r="U29" s="41"/>
      <c r="V29" s="40"/>
      <c r="W29" s="41"/>
      <c r="X29" s="40"/>
    </row>
    <row r="30" spans="1:24">
      <c r="A30" s="26">
        <v>7</v>
      </c>
      <c r="B30" s="1">
        <f t="shared" si="3"/>
        <v>233.27937710230202</v>
      </c>
      <c r="C30" s="1">
        <f t="shared" si="4"/>
        <v>237.48619067550061</v>
      </c>
      <c r="D30" s="1">
        <f t="shared" si="5"/>
        <v>214.79950299945259</v>
      </c>
      <c r="E30" s="1">
        <f t="shared" si="6"/>
        <v>294.38685902507757</v>
      </c>
      <c r="F30" s="1">
        <f t="shared" si="0"/>
        <v>1.9248473002384139</v>
      </c>
      <c r="G30" s="1">
        <f t="shared" si="7"/>
        <v>230.75432307840907</v>
      </c>
      <c r="H30" s="1">
        <f t="shared" si="8"/>
        <v>0.16057842855569707</v>
      </c>
      <c r="I30" s="1">
        <f t="shared" si="9"/>
        <v>2.0854257287941111</v>
      </c>
      <c r="J30" s="27">
        <f t="shared" si="1"/>
        <v>240.18676267407969</v>
      </c>
      <c r="K30" s="27">
        <f t="shared" si="10"/>
        <v>250.00476781642806</v>
      </c>
      <c r="L30" s="27">
        <f t="shared" si="11"/>
        <v>232.0134150246374</v>
      </c>
      <c r="M30" s="27">
        <f t="shared" si="12"/>
        <v>234.09605970582916</v>
      </c>
      <c r="N30" s="27">
        <f t="shared" si="13"/>
        <v>222.63403583508381</v>
      </c>
      <c r="O30" s="27">
        <f t="shared" si="14"/>
        <v>260.63583862836447</v>
      </c>
      <c r="P30" s="27">
        <f t="shared" si="15"/>
        <v>188.41011582781289</v>
      </c>
      <c r="Q30" s="27">
        <f t="shared" si="15"/>
        <v>171.99411750175707</v>
      </c>
      <c r="R30" s="27">
        <f t="shared" si="15"/>
        <v>163.16794663685448</v>
      </c>
      <c r="S30" s="27">
        <f t="shared" si="15"/>
        <v>145.94184817162594</v>
      </c>
      <c r="T30" s="39"/>
    </row>
    <row r="31" spans="1:24">
      <c r="A31" s="26">
        <v>8</v>
      </c>
      <c r="B31" s="1">
        <f t="shared" si="3"/>
        <v>249.28737218376767</v>
      </c>
      <c r="C31" s="1">
        <f t="shared" si="4"/>
        <v>252.97633663552816</v>
      </c>
      <c r="D31" s="1">
        <f t="shared" si="5"/>
        <v>233.27937710230202</v>
      </c>
      <c r="E31" s="1">
        <f t="shared" si="6"/>
        <v>309.99776783232932</v>
      </c>
      <c r="F31" s="1">
        <f t="shared" si="0"/>
        <v>2.0634370688955608</v>
      </c>
      <c r="G31" s="1">
        <f t="shared" si="7"/>
        <v>247.36872581472596</v>
      </c>
      <c r="H31" s="1">
        <f t="shared" si="8"/>
        <v>0.14170996582230441</v>
      </c>
      <c r="I31" s="1">
        <f t="shared" si="9"/>
        <v>2.2051470347178652</v>
      </c>
      <c r="J31" s="27">
        <f t="shared" si="1"/>
        <v>255.72191866218637</v>
      </c>
      <c r="K31" s="27">
        <f t="shared" si="10"/>
        <v>264.35718366940358</v>
      </c>
      <c r="L31" s="27">
        <f t="shared" si="11"/>
        <v>248.32619599792523</v>
      </c>
      <c r="M31" s="27">
        <f t="shared" si="12"/>
        <v>250.15681892526493</v>
      </c>
      <c r="N31" s="27">
        <f t="shared" si="13"/>
        <v>240.22077818675345</v>
      </c>
      <c r="O31" s="27">
        <f t="shared" si="14"/>
        <v>276.91831437102991</v>
      </c>
      <c r="P31" s="27">
        <f t="shared" si="15"/>
        <v>201.97571885617188</v>
      </c>
      <c r="Q31" s="27">
        <f t="shared" si="15"/>
        <v>184.37776214307809</v>
      </c>
      <c r="R31" s="27">
        <f t="shared" si="15"/>
        <v>174.9161034770685</v>
      </c>
      <c r="S31" s="27">
        <f t="shared" si="15"/>
        <v>156.449719093645</v>
      </c>
      <c r="T31" s="40"/>
      <c r="U31" s="41"/>
      <c r="V31" s="42"/>
    </row>
    <row r="32" spans="1:24">
      <c r="A32" s="26">
        <v>9</v>
      </c>
      <c r="B32" s="1">
        <f t="shared" si="3"/>
        <v>263.40742454306007</v>
      </c>
      <c r="C32" s="1">
        <f t="shared" si="4"/>
        <v>266.69206522132998</v>
      </c>
      <c r="D32" s="1">
        <f t="shared" si="5"/>
        <v>249.28737218376767</v>
      </c>
      <c r="E32" s="1">
        <f t="shared" si="6"/>
        <v>323.80806341303884</v>
      </c>
      <c r="F32" s="1">
        <f t="shared" si="0"/>
        <v>2.1846437916051089</v>
      </c>
      <c r="G32" s="1">
        <f t="shared" si="7"/>
        <v>261.8992162322931</v>
      </c>
      <c r="H32" s="1">
        <f t="shared" si="8"/>
        <v>0.1250586059035525</v>
      </c>
      <c r="I32" s="1">
        <f t="shared" si="9"/>
        <v>2.3097023975086612</v>
      </c>
      <c r="J32" s="27">
        <f t="shared" si="1"/>
        <v>269.29103398153308</v>
      </c>
      <c r="K32" s="27">
        <f t="shared" si="10"/>
        <v>276.89147766873504</v>
      </c>
      <c r="L32" s="27">
        <f t="shared" si="11"/>
        <v>262.65223783092785</v>
      </c>
      <c r="M32" s="27">
        <f t="shared" si="12"/>
        <v>264.28477605953378</v>
      </c>
      <c r="N32" s="27">
        <f t="shared" si="13"/>
        <v>255.51549344714243</v>
      </c>
      <c r="O32" s="27">
        <f t="shared" si="14"/>
        <v>291.21311443266342</v>
      </c>
      <c r="P32" s="27">
        <f t="shared" si="15"/>
        <v>213.83981460131855</v>
      </c>
      <c r="Q32" s="27">
        <f t="shared" si="15"/>
        <v>195.20815024977458</v>
      </c>
      <c r="R32" s="27">
        <f t="shared" si="15"/>
        <v>185.19071178529637</v>
      </c>
      <c r="S32" s="27">
        <f t="shared" si="15"/>
        <v>165.63960814139764</v>
      </c>
    </row>
    <row r="33" spans="1:21">
      <c r="A33" s="26">
        <v>10</v>
      </c>
      <c r="B33" s="1">
        <f t="shared" si="3"/>
        <v>276.03824178596676</v>
      </c>
      <c r="C33" s="1">
        <f t="shared" si="4"/>
        <v>278.99843873386118</v>
      </c>
      <c r="D33" s="1">
        <f t="shared" si="5"/>
        <v>263.40742454306007</v>
      </c>
      <c r="E33" s="1">
        <f t="shared" si="6"/>
        <v>336.19049767675358</v>
      </c>
      <c r="F33" s="1">
        <f t="shared" si="0"/>
        <v>2.2924316695611777</v>
      </c>
      <c r="G33" s="1">
        <f t="shared" si="7"/>
        <v>274.82103024358116</v>
      </c>
      <c r="H33" s="1">
        <f t="shared" si="8"/>
        <v>0.1103638323514327</v>
      </c>
      <c r="I33" s="1">
        <f t="shared" si="9"/>
        <v>2.4027955019126104</v>
      </c>
      <c r="J33" s="27">
        <f t="shared" si="1"/>
        <v>281.35858341207262</v>
      </c>
      <c r="K33" s="27">
        <f t="shared" si="10"/>
        <v>288.05165452397972</v>
      </c>
      <c r="L33" s="27">
        <f t="shared" si="11"/>
        <v>275.42896360812557</v>
      </c>
      <c r="M33" s="27">
        <f t="shared" si="12"/>
        <v>276.90185692622282</v>
      </c>
      <c r="N33" s="27">
        <f t="shared" si="13"/>
        <v>269.0537117133531</v>
      </c>
      <c r="O33" s="27">
        <f t="shared" si="14"/>
        <v>303.96088388085019</v>
      </c>
      <c r="P33" s="27">
        <f t="shared" si="15"/>
        <v>224.39043156091924</v>
      </c>
      <c r="Q33" s="27">
        <f t="shared" si="15"/>
        <v>204.83950175705769</v>
      </c>
      <c r="R33" s="27">
        <f t="shared" si="15"/>
        <v>194.32781409790948</v>
      </c>
      <c r="S33" s="27">
        <f t="shared" si="15"/>
        <v>173.81208089674703</v>
      </c>
      <c r="T33" s="38"/>
    </row>
    <row r="34" spans="1:21">
      <c r="A34" s="26">
        <v>11</v>
      </c>
      <c r="B34" s="1">
        <f t="shared" si="3"/>
        <v>287.4642058198433</v>
      </c>
      <c r="C34" s="1">
        <f t="shared" si="4"/>
        <v>290.15829414525911</v>
      </c>
      <c r="D34" s="1">
        <f t="shared" si="5"/>
        <v>276.03824178596676</v>
      </c>
      <c r="E34" s="1">
        <f t="shared" si="6"/>
        <v>347.41285579656267</v>
      </c>
      <c r="F34" s="1">
        <f t="shared" si="0"/>
        <v>2.3895264345742189</v>
      </c>
      <c r="G34" s="1">
        <f t="shared" si="7"/>
        <v>286.46093371658208</v>
      </c>
      <c r="H34" s="1">
        <f t="shared" si="8"/>
        <v>9.7395740207504924E-2</v>
      </c>
      <c r="I34" s="1">
        <f t="shared" si="9"/>
        <v>2.4869221747817236</v>
      </c>
      <c r="J34" s="27">
        <f t="shared" si="1"/>
        <v>292.24062020135386</v>
      </c>
      <c r="K34" s="27">
        <f t="shared" si="10"/>
        <v>298.1369186632943</v>
      </c>
      <c r="L34" s="27">
        <f t="shared" si="11"/>
        <v>286.96213131569823</v>
      </c>
      <c r="M34" s="27">
        <f t="shared" si="12"/>
        <v>288.30368687628953</v>
      </c>
      <c r="N34" s="27">
        <f t="shared" si="13"/>
        <v>281.20130242140004</v>
      </c>
      <c r="O34" s="27">
        <f t="shared" si="14"/>
        <v>315.468240963536</v>
      </c>
      <c r="P34" s="27">
        <f t="shared" si="15"/>
        <v>233.89437294895325</v>
      </c>
      <c r="Q34" s="27">
        <f t="shared" si="15"/>
        <v>213.51537356277967</v>
      </c>
      <c r="R34" s="27">
        <f t="shared" si="15"/>
        <v>202.55846877602528</v>
      </c>
      <c r="S34" s="27">
        <f t="shared" si="15"/>
        <v>181.17380224058445</v>
      </c>
      <c r="T34" s="39"/>
    </row>
    <row r="35" spans="1:21">
      <c r="A35" s="26">
        <v>12</v>
      </c>
      <c r="B35" s="1">
        <f t="shared" si="3"/>
        <v>297.89529372737513</v>
      </c>
      <c r="C35" s="1">
        <f t="shared" si="4"/>
        <v>300.36717274875895</v>
      </c>
      <c r="D35" s="1">
        <f t="shared" si="5"/>
        <v>287.4642058198433</v>
      </c>
      <c r="E35" s="1">
        <f t="shared" si="6"/>
        <v>357.67400755547322</v>
      </c>
      <c r="F35" s="1">
        <f t="shared" si="0"/>
        <v>2.4778887302884751</v>
      </c>
      <c r="G35" s="1">
        <f t="shared" si="7"/>
        <v>297.05397230757677</v>
      </c>
      <c r="H35" s="1">
        <f t="shared" si="8"/>
        <v>8.5951439058057022E-2</v>
      </c>
      <c r="I35" s="1">
        <f t="shared" si="9"/>
        <v>2.5638401693465322</v>
      </c>
      <c r="J35" s="27">
        <f t="shared" si="1"/>
        <v>302.16206363283936</v>
      </c>
      <c r="K35" s="27">
        <f t="shared" si="10"/>
        <v>307.35799285767467</v>
      </c>
      <c r="L35" s="27">
        <f t="shared" si="11"/>
        <v>297.47433558787748</v>
      </c>
      <c r="M35" s="27">
        <f t="shared" si="12"/>
        <v>298.7059788752394</v>
      </c>
      <c r="N35" s="27">
        <f t="shared" si="13"/>
        <v>292.21975332791459</v>
      </c>
      <c r="O35" s="27">
        <f t="shared" si="14"/>
        <v>325.95779594224086</v>
      </c>
      <c r="P35" s="27">
        <f t="shared" si="15"/>
        <v>242.54355274013588</v>
      </c>
      <c r="Q35" s="27">
        <f t="shared" si="15"/>
        <v>221.41095835536058</v>
      </c>
      <c r="R35" s="27">
        <f t="shared" si="15"/>
        <v>210.04887819708841</v>
      </c>
      <c r="S35" s="27">
        <f t="shared" si="15"/>
        <v>187.87342809850529</v>
      </c>
      <c r="U35" s="41"/>
    </row>
    <row r="36" spans="1:21">
      <c r="A36" s="26">
        <v>13</v>
      </c>
      <c r="B36" s="1">
        <f t="shared" si="3"/>
        <v>307.49096441994499</v>
      </c>
      <c r="C36" s="1">
        <f t="shared" si="4"/>
        <v>309.77449794272559</v>
      </c>
      <c r="D36" s="1">
        <f t="shared" si="5"/>
        <v>297.89529372737513</v>
      </c>
      <c r="E36" s="1">
        <f t="shared" si="6"/>
        <v>367.12569773217939</v>
      </c>
      <c r="F36" s="1">
        <f t="shared" si="0"/>
        <v>2.5589789770286124</v>
      </c>
      <c r="G36" s="1">
        <f t="shared" si="7"/>
        <v>306.77522395827333</v>
      </c>
      <c r="H36" s="1">
        <f t="shared" si="8"/>
        <v>7.5851878741423934E-2</v>
      </c>
      <c r="I36" s="1">
        <f t="shared" si="9"/>
        <v>2.6348308557700362</v>
      </c>
      <c r="J36" s="27">
        <f t="shared" si="1"/>
        <v>311.28865513488887</v>
      </c>
      <c r="K36" s="27">
        <f t="shared" si="10"/>
        <v>315.86849017790274</v>
      </c>
      <c r="L36" s="27">
        <f t="shared" si="11"/>
        <v>307.1328856945704</v>
      </c>
      <c r="M36" s="27">
        <f t="shared" si="12"/>
        <v>308.27121335431451</v>
      </c>
      <c r="N36" s="27">
        <f t="shared" si="13"/>
        <v>302.30265537922611</v>
      </c>
      <c r="O36" s="27">
        <f t="shared" si="14"/>
        <v>335.5965854156247</v>
      </c>
      <c r="P36" s="27">
        <f t="shared" si="15"/>
        <v>250.48092147526762</v>
      </c>
      <c r="Q36" s="27">
        <f t="shared" si="15"/>
        <v>228.65675152780707</v>
      </c>
      <c r="R36" s="27">
        <f t="shared" si="15"/>
        <v>216.92284116091687</v>
      </c>
      <c r="S36" s="27">
        <f t="shared" si="15"/>
        <v>194.02168748327981</v>
      </c>
      <c r="T36" s="38"/>
    </row>
    <row r="37" spans="1:21">
      <c r="A37" s="26">
        <v>14</v>
      </c>
      <c r="B37" s="1">
        <f t="shared" si="3"/>
        <v>316.3751678302246</v>
      </c>
      <c r="C37" s="1">
        <f t="shared" si="4"/>
        <v>318.49702650017753</v>
      </c>
      <c r="D37" s="1">
        <f t="shared" si="5"/>
        <v>307.49096441994499</v>
      </c>
      <c r="E37" s="1">
        <f t="shared" si="6"/>
        <v>375.88635148903853</v>
      </c>
      <c r="F37" s="1">
        <f t="shared" si="0"/>
        <v>2.6339157938496336</v>
      </c>
      <c r="G37" s="1">
        <f t="shared" si="7"/>
        <v>315.75879082980839</v>
      </c>
      <c r="H37" s="1">
        <f t="shared" si="8"/>
        <v>6.6939048044528937E-2</v>
      </c>
      <c r="I37" s="1">
        <f t="shared" si="9"/>
        <v>2.7008548418941625</v>
      </c>
      <c r="J37" s="27">
        <f t="shared" si="1"/>
        <v>319.7460063648715</v>
      </c>
      <c r="K37" s="27">
        <f t="shared" si="10"/>
        <v>323.78357010300846</v>
      </c>
      <c r="L37" s="27">
        <f t="shared" si="11"/>
        <v>316.06682907677833</v>
      </c>
      <c r="M37" s="27">
        <f t="shared" si="12"/>
        <v>317.12495324490862</v>
      </c>
      <c r="N37" s="27">
        <f t="shared" si="13"/>
        <v>311.59745685151773</v>
      </c>
      <c r="O37" s="27">
        <f t="shared" si="14"/>
        <v>344.51330864802185</v>
      </c>
      <c r="P37" s="27">
        <f t="shared" si="15"/>
        <v>257.81597311041156</v>
      </c>
      <c r="Q37" s="27">
        <f t="shared" si="15"/>
        <v>235.3527069295296</v>
      </c>
      <c r="R37" s="27">
        <f t="shared" si="15"/>
        <v>223.27518221502214</v>
      </c>
      <c r="S37" s="27">
        <f t="shared" si="15"/>
        <v>199.70339404857663</v>
      </c>
      <c r="T37" s="38"/>
    </row>
    <row r="38" spans="1:21">
      <c r="A38" s="26">
        <v>15</v>
      </c>
      <c r="B38" s="1">
        <f t="shared" si="3"/>
        <v>324.64616332957422</v>
      </c>
      <c r="C38" s="1">
        <f t="shared" si="4"/>
        <v>326.62772720855713</v>
      </c>
      <c r="D38" s="1">
        <f t="shared" si="5"/>
        <v>316.3751678302246</v>
      </c>
      <c r="E38" s="1">
        <f t="shared" si="6"/>
        <v>384.05016752975308</v>
      </c>
      <c r="F38" s="1">
        <f t="shared" si="0"/>
        <v>2.7035758309314022</v>
      </c>
      <c r="G38" s="1">
        <f t="shared" si="7"/>
        <v>324.10976739840652</v>
      </c>
      <c r="H38" s="1">
        <f t="shared" si="8"/>
        <v>5.9073502561258213E-2</v>
      </c>
      <c r="I38" s="1">
        <f t="shared" si="9"/>
        <v>2.7626493334926603</v>
      </c>
      <c r="J38" s="27">
        <f t="shared" si="1"/>
        <v>327.63155489472138</v>
      </c>
      <c r="K38" s="27">
        <f t="shared" si="10"/>
        <v>331.19161025093064</v>
      </c>
      <c r="L38" s="27">
        <f t="shared" si="11"/>
        <v>324.37785448999659</v>
      </c>
      <c r="M38" s="27">
        <f t="shared" si="12"/>
        <v>325.36631154966801</v>
      </c>
      <c r="N38" s="27">
        <f t="shared" si="13"/>
        <v>320.21911569437248</v>
      </c>
      <c r="O38" s="27">
        <f t="shared" si="14"/>
        <v>352.80931176399997</v>
      </c>
      <c r="P38" s="27">
        <f t="shared" si="15"/>
        <v>264.63451692607953</v>
      </c>
      <c r="Q38" s="27">
        <f t="shared" si="15"/>
        <v>241.57715735816072</v>
      </c>
      <c r="R38" s="27">
        <f t="shared" si="15"/>
        <v>229.18021437620783</v>
      </c>
      <c r="S38" s="27">
        <f t="shared" si="15"/>
        <v>204.98501537727012</v>
      </c>
    </row>
    <row r="39" spans="1:21">
      <c r="A39" s="26">
        <v>16</v>
      </c>
      <c r="B39" s="1">
        <f t="shared" si="3"/>
        <v>332.38316291169025</v>
      </c>
      <c r="C39" s="1">
        <f t="shared" si="4"/>
        <v>334.24183402214402</v>
      </c>
      <c r="D39" s="1">
        <f t="shared" si="5"/>
        <v>324.64616332957422</v>
      </c>
      <c r="E39" s="1">
        <f t="shared" si="6"/>
        <v>391.69330641632018</v>
      </c>
      <c r="F39" s="1">
        <f t="shared" si="0"/>
        <v>2.7686593833135738</v>
      </c>
      <c r="G39" s="1">
        <f t="shared" si="7"/>
        <v>331.91210635361921</v>
      </c>
      <c r="H39" s="1">
        <f t="shared" si="8"/>
        <v>5.2132183035133541E-2</v>
      </c>
      <c r="I39" s="1">
        <f t="shared" si="9"/>
        <v>2.8207915663487073</v>
      </c>
      <c r="J39" s="27">
        <f t="shared" si="1"/>
        <v>335.02238565444327</v>
      </c>
      <c r="K39" s="27">
        <f t="shared" si="10"/>
        <v>338.16181073556265</v>
      </c>
      <c r="L39" s="27">
        <f t="shared" si="11"/>
        <v>332.14755112524506</v>
      </c>
      <c r="M39" s="27">
        <f t="shared" si="12"/>
        <v>333.07493325344461</v>
      </c>
      <c r="N39" s="27">
        <f t="shared" si="13"/>
        <v>328.2590316965248</v>
      </c>
      <c r="O39" s="27">
        <f t="shared" si="14"/>
        <v>360.56587522567139</v>
      </c>
      <c r="P39" s="27">
        <f t="shared" si="15"/>
        <v>271.0051000062499</v>
      </c>
      <c r="Q39" s="27">
        <f t="shared" si="15"/>
        <v>247.39267745394412</v>
      </c>
      <c r="R39" s="27">
        <f t="shared" si="15"/>
        <v>234.6973011605547</v>
      </c>
      <c r="S39" s="27">
        <f t="shared" si="15"/>
        <v>209.91964781229623</v>
      </c>
    </row>
    <row r="40" spans="1:21">
      <c r="A40" s="26">
        <v>17</v>
      </c>
      <c r="B40" s="1">
        <f t="shared" si="3"/>
        <v>339.650956864698</v>
      </c>
      <c r="C40" s="1">
        <f t="shared" si="4"/>
        <v>341.40108846099048</v>
      </c>
      <c r="D40" s="1">
        <f t="shared" si="5"/>
        <v>332.38316291169025</v>
      </c>
      <c r="E40" s="1">
        <f t="shared" si="6"/>
        <v>398.8782210367296</v>
      </c>
      <c r="F40" s="1">
        <f t="shared" si="0"/>
        <v>2.8297350375243902</v>
      </c>
      <c r="G40" s="1">
        <f t="shared" si="7"/>
        <v>339.23397092035253</v>
      </c>
      <c r="H40" s="1">
        <f t="shared" si="8"/>
        <v>4.6006490053478538E-2</v>
      </c>
      <c r="I40" s="1">
        <f t="shared" si="9"/>
        <v>2.8757415275778686</v>
      </c>
      <c r="J40" s="27">
        <f t="shared" si="1"/>
        <v>341.98052478178715</v>
      </c>
      <c r="K40" s="27">
        <f t="shared" si="10"/>
        <v>344.74931567948698</v>
      </c>
      <c r="L40" s="27">
        <f t="shared" si="11"/>
        <v>339.44239986205156</v>
      </c>
      <c r="M40" s="27">
        <f t="shared" si="12"/>
        <v>340.31580468022986</v>
      </c>
      <c r="N40" s="27">
        <f t="shared" si="13"/>
        <v>335.7910961023224</v>
      </c>
      <c r="O40" s="27">
        <f t="shared" si="14"/>
        <v>367.84921209095432</v>
      </c>
      <c r="P40" s="27">
        <f t="shared" si="15"/>
        <v>276.9833773910035</v>
      </c>
      <c r="Q40" s="27">
        <f t="shared" si="15"/>
        <v>252.85007308503171</v>
      </c>
      <c r="R40" s="27">
        <f t="shared" si="15"/>
        <v>239.87464124662134</v>
      </c>
      <c r="S40" s="27">
        <f t="shared" si="15"/>
        <v>214.55040156232806</v>
      </c>
    </row>
    <row r="41" spans="1:21">
      <c r="A41" s="26">
        <v>18</v>
      </c>
      <c r="B41" s="1">
        <f t="shared" si="3"/>
        <v>346.50321527098259</v>
      </c>
      <c r="C41" s="1">
        <f t="shared" si="4"/>
        <v>348.1567847314044</v>
      </c>
      <c r="D41" s="1">
        <f t="shared" si="5"/>
        <v>339.650956864698</v>
      </c>
      <c r="E41" s="1">
        <f t="shared" si="6"/>
        <v>405.65676079237102</v>
      </c>
      <c r="F41" s="1">
        <f t="shared" si="0"/>
        <v>2.8872709503576206</v>
      </c>
      <c r="G41" s="1">
        <f t="shared" si="7"/>
        <v>346.13148461761358</v>
      </c>
      <c r="H41" s="1">
        <f t="shared" si="8"/>
        <v>4.0600584970983809E-2</v>
      </c>
      <c r="I41" s="1">
        <f t="shared" si="9"/>
        <v>2.9278715353286042</v>
      </c>
      <c r="J41" s="27">
        <f t="shared" si="1"/>
        <v>348.55662617427453</v>
      </c>
      <c r="K41" s="27">
        <f t="shared" si="10"/>
        <v>350.99875928423592</v>
      </c>
      <c r="L41" s="27">
        <f t="shared" si="11"/>
        <v>346.3173000681914</v>
      </c>
      <c r="M41" s="27">
        <f t="shared" si="12"/>
        <v>347.14265767660407</v>
      </c>
      <c r="N41" s="27">
        <f t="shared" si="13"/>
        <v>342.87591042733078</v>
      </c>
      <c r="O41" s="27">
        <f t="shared" si="14"/>
        <v>374.71399341128898</v>
      </c>
      <c r="P41" s="27">
        <f t="shared" si="15"/>
        <v>282.61517374171933</v>
      </c>
      <c r="Q41" s="27">
        <f t="shared" si="15"/>
        <v>257.99117625263557</v>
      </c>
      <c r="R41" s="27">
        <f t="shared" si="15"/>
        <v>244.75191995528172</v>
      </c>
      <c r="S41" s="27">
        <f t="shared" si="15"/>
        <v>218.91277225743889</v>
      </c>
    </row>
    <row r="42" spans="1:21">
      <c r="A42" s="26">
        <v>19</v>
      </c>
      <c r="B42" s="1">
        <f t="shared" si="3"/>
        <v>352.98489568449264</v>
      </c>
      <c r="C42" s="1">
        <f t="shared" si="4"/>
        <v>354.55200146630023</v>
      </c>
      <c r="D42" s="1">
        <f t="shared" si="5"/>
        <v>346.50321527098259</v>
      </c>
      <c r="E42" s="1">
        <f t="shared" si="6"/>
        <v>412.07244396608013</v>
      </c>
      <c r="F42" s="1">
        <f t="shared" si="0"/>
        <v>2.9416573146511862</v>
      </c>
      <c r="G42" s="1">
        <f t="shared" si="7"/>
        <v>352.65142449840471</v>
      </c>
      <c r="H42" s="1">
        <f t="shared" si="8"/>
        <v>3.5829890480015884E-2</v>
      </c>
      <c r="I42" s="1">
        <f t="shared" si="9"/>
        <v>2.9774872051312022</v>
      </c>
      <c r="J42" s="27">
        <f t="shared" si="1"/>
        <v>354.79260166442157</v>
      </c>
      <c r="K42" s="27">
        <f t="shared" si="10"/>
        <v>356.94677931572738</v>
      </c>
      <c r="L42" s="27">
        <f t="shared" si="11"/>
        <v>352.81812069330726</v>
      </c>
      <c r="M42" s="27">
        <f t="shared" si="12"/>
        <v>353.60043605155698</v>
      </c>
      <c r="N42" s="27">
        <f t="shared" si="13"/>
        <v>349.56380312982833</v>
      </c>
      <c r="O42" s="27">
        <f t="shared" si="14"/>
        <v>381.20589497170323</v>
      </c>
      <c r="P42" s="27">
        <f t="shared" si="15"/>
        <v>287.9386823622396</v>
      </c>
      <c r="Q42" s="27">
        <f t="shared" si="15"/>
        <v>262.85085251352251</v>
      </c>
      <c r="R42" s="27">
        <f t="shared" si="15"/>
        <v>249.36221365791772</v>
      </c>
      <c r="S42" s="27">
        <f t="shared" si="15"/>
        <v>223.03634430357221</v>
      </c>
    </row>
    <row r="43" spans="1:21">
      <c r="A43" s="26">
        <v>20</v>
      </c>
      <c r="B43" s="1">
        <f t="shared" si="3"/>
        <v>359.13403251388934</v>
      </c>
      <c r="C43" s="1">
        <f t="shared" si="4"/>
        <v>360.62326763027494</v>
      </c>
      <c r="D43" s="1">
        <f t="shared" si="5"/>
        <v>352.98489568449264</v>
      </c>
      <c r="E43" s="1">
        <f t="shared" si="6"/>
        <v>418.16215219920514</v>
      </c>
      <c r="F43" s="1">
        <f t="shared" si="0"/>
        <v>2.9932228461263808</v>
      </c>
      <c r="G43" s="1">
        <f t="shared" si="7"/>
        <v>358.83319762309003</v>
      </c>
      <c r="H43" s="1">
        <f t="shared" si="8"/>
        <v>3.1619767368559301E-2</v>
      </c>
      <c r="I43" s="1">
        <f t="shared" si="9"/>
        <v>3.0248426134949402</v>
      </c>
      <c r="J43" s="27">
        <f t="shared" si="1"/>
        <v>360.72353711342231</v>
      </c>
      <c r="K43" s="27">
        <f t="shared" si="10"/>
        <v>362.62383494487909</v>
      </c>
      <c r="L43" s="27">
        <f t="shared" si="11"/>
        <v>358.98358355533986</v>
      </c>
      <c r="M43" s="27">
        <f t="shared" si="12"/>
        <v>359.72711916264933</v>
      </c>
      <c r="N43" s="27">
        <f t="shared" si="13"/>
        <v>355.89703402967456</v>
      </c>
      <c r="O43" s="27">
        <f t="shared" si="14"/>
        <v>387.3634755608665</v>
      </c>
      <c r="P43" s="27">
        <f t="shared" si="15"/>
        <v>292.98607898261605</v>
      </c>
      <c r="Q43" s="27">
        <f t="shared" si="15"/>
        <v>267.45847415628174</v>
      </c>
      <c r="R43" s="27">
        <f t="shared" si="15"/>
        <v>253.73338735413947</v>
      </c>
      <c r="S43" s="27">
        <f t="shared" si="15"/>
        <v>226.94604091405654</v>
      </c>
    </row>
    <row r="44" spans="1:21">
      <c r="A44" s="26">
        <v>21</v>
      </c>
      <c r="B44" s="1">
        <f t="shared" si="3"/>
        <v>364.98308937383206</v>
      </c>
      <c r="C44" s="1">
        <f t="shared" si="4"/>
        <v>366.40182646689703</v>
      </c>
      <c r="D44" s="1">
        <f t="shared" si="5"/>
        <v>359.13403251388934</v>
      </c>
      <c r="E44" s="1">
        <f t="shared" si="6"/>
        <v>423.95741493209152</v>
      </c>
      <c r="F44" s="1">
        <f t="shared" si="0"/>
        <v>3.0422471120933285</v>
      </c>
      <c r="G44" s="1">
        <f t="shared" si="7"/>
        <v>364.71031904784809</v>
      </c>
      <c r="H44" s="1">
        <f t="shared" si="8"/>
        <v>2.7904346763199046E-2</v>
      </c>
      <c r="I44" s="1">
        <f t="shared" si="9"/>
        <v>3.0701514588565275</v>
      </c>
      <c r="J44" s="27">
        <f t="shared" si="1"/>
        <v>366.37911396612554</v>
      </c>
      <c r="K44" s="27">
        <f t="shared" si="10"/>
        <v>368.05554474314852</v>
      </c>
      <c r="L44" s="27">
        <f t="shared" si="11"/>
        <v>364.84667871943077</v>
      </c>
      <c r="M44" s="27">
        <f t="shared" si="12"/>
        <v>365.555094384494</v>
      </c>
      <c r="N44" s="27">
        <f t="shared" si="13"/>
        <v>361.91143609877935</v>
      </c>
      <c r="O44" s="27">
        <f t="shared" si="14"/>
        <v>393.21958758762776</v>
      </c>
      <c r="P44" s="27">
        <f t="shared" si="15"/>
        <v>297.7847285316281</v>
      </c>
      <c r="Q44" s="27">
        <f t="shared" si="15"/>
        <v>271.83902182887488</v>
      </c>
      <c r="R44" s="27">
        <f t="shared" si="15"/>
        <v>257.88913976744266</v>
      </c>
      <c r="S44" s="27">
        <f t="shared" si="15"/>
        <v>230.66305887157841</v>
      </c>
    </row>
    <row r="45" spans="1:21">
      <c r="A45" s="26">
        <v>22</v>
      </c>
      <c r="B45" s="1">
        <f t="shared" si="3"/>
        <v>370.55999654776588</v>
      </c>
      <c r="C45" s="1">
        <f t="shared" si="4"/>
        <v>371.91460853355068</v>
      </c>
      <c r="D45" s="1">
        <f t="shared" si="5"/>
        <v>364.98308937383206</v>
      </c>
      <c r="E45" s="1">
        <f t="shared" si="6"/>
        <v>429.48539739840606</v>
      </c>
      <c r="F45" s="1">
        <f t="shared" si="0"/>
        <v>3.0889699048446033</v>
      </c>
      <c r="G45" s="1">
        <f t="shared" si="7"/>
        <v>370.31153552476957</v>
      </c>
      <c r="H45" s="1">
        <f t="shared" si="8"/>
        <v>2.4625499587169638E-2</v>
      </c>
      <c r="I45" s="1">
        <f t="shared" si="9"/>
        <v>3.1135954044317731</v>
      </c>
      <c r="J45" s="27">
        <f t="shared" si="1"/>
        <v>371.78468100381002</v>
      </c>
      <c r="K45" s="27">
        <f t="shared" si="10"/>
        <v>373.26368683931861</v>
      </c>
      <c r="L45" s="27">
        <f t="shared" si="11"/>
        <v>370.43574520509827</v>
      </c>
      <c r="M45" s="27">
        <f t="shared" si="12"/>
        <v>371.11220644186938</v>
      </c>
      <c r="N45" s="27">
        <f t="shared" si="13"/>
        <v>367.63765893417116</v>
      </c>
      <c r="O45" s="27">
        <f t="shared" si="14"/>
        <v>398.80245359835698</v>
      </c>
      <c r="P45" s="27">
        <f t="shared" si="15"/>
        <v>302.35810263407052</v>
      </c>
      <c r="Q45" s="27">
        <f t="shared" si="15"/>
        <v>276.01392209523766</v>
      </c>
      <c r="R45" s="27">
        <f t="shared" si="15"/>
        <v>261.84979792116764</v>
      </c>
      <c r="S45" s="27">
        <f t="shared" si="15"/>
        <v>234.20557921852557</v>
      </c>
    </row>
    <row r="46" spans="1:21">
      <c r="A46" s="26">
        <v>23</v>
      </c>
      <c r="B46" s="1">
        <f t="shared" si="3"/>
        <v>375.8889576453056</v>
      </c>
      <c r="C46" s="1">
        <f t="shared" si="4"/>
        <v>377.1849906486388</v>
      </c>
      <c r="D46" s="1">
        <f t="shared" si="5"/>
        <v>370.55999654776588</v>
      </c>
      <c r="E46" s="1">
        <f t="shared" si="6"/>
        <v>434.76967066632085</v>
      </c>
      <c r="F46" s="1">
        <f t="shared" si="0"/>
        <v>3.1335984739448222</v>
      </c>
      <c r="G46" s="1">
        <f t="shared" si="7"/>
        <v>375.66169252236801</v>
      </c>
      <c r="H46" s="1">
        <f t="shared" si="8"/>
        <v>2.1731927110275436E-2</v>
      </c>
      <c r="I46" s="1">
        <f t="shared" si="9"/>
        <v>3.1553304010550978</v>
      </c>
      <c r="J46" s="27">
        <f t="shared" si="1"/>
        <v>376.9620740331585</v>
      </c>
      <c r="K46" s="27">
        <f t="shared" si="10"/>
        <v>378.26695691341854</v>
      </c>
      <c r="L46" s="27">
        <f t="shared" si="11"/>
        <v>375.77530790287989</v>
      </c>
      <c r="M46" s="27">
        <f t="shared" si="12"/>
        <v>376.42257103035303</v>
      </c>
      <c r="N46" s="27">
        <f t="shared" si="13"/>
        <v>373.10212473827664</v>
      </c>
      <c r="O46" s="27">
        <f t="shared" si="14"/>
        <v>404.13649963830613</v>
      </c>
      <c r="P46" s="27">
        <f t="shared" si="15"/>
        <v>306.7264875300362</v>
      </c>
      <c r="Q46" s="27">
        <f t="shared" si="15"/>
        <v>280.00169367421313</v>
      </c>
      <c r="R46" s="27">
        <f t="shared" si="15"/>
        <v>265.63293021458213</v>
      </c>
      <c r="S46" s="27">
        <f t="shared" si="15"/>
        <v>237.58931560890539</v>
      </c>
    </row>
    <row r="47" spans="1:21">
      <c r="A47" s="26">
        <v>24</v>
      </c>
      <c r="B47" s="1">
        <f t="shared" si="3"/>
        <v>380.99108445529771</v>
      </c>
      <c r="C47" s="1">
        <f t="shared" si="4"/>
        <v>382.23339490106503</v>
      </c>
      <c r="D47" s="1">
        <f t="shared" si="5"/>
        <v>375.8889576453056</v>
      </c>
      <c r="E47" s="1">
        <f t="shared" si="6"/>
        <v>439.83081899367517</v>
      </c>
      <c r="F47" s="1">
        <f t="shared" si="0"/>
        <v>3.1763131805916558</v>
      </c>
      <c r="G47" s="1">
        <f t="shared" si="7"/>
        <v>380.78241208103742</v>
      </c>
      <c r="H47" s="1">
        <f t="shared" si="8"/>
        <v>1.917835836201227E-2</v>
      </c>
      <c r="I47" s="1">
        <f t="shared" si="9"/>
        <v>3.195491538953668</v>
      </c>
      <c r="J47" s="27">
        <f t="shared" si="1"/>
        <v>381.93025092352269</v>
      </c>
      <c r="K47" s="27">
        <f t="shared" si="10"/>
        <v>383.08154983655345</v>
      </c>
      <c r="L47" s="27">
        <f t="shared" si="11"/>
        <v>380.88673397777785</v>
      </c>
      <c r="M47" s="27">
        <f t="shared" si="12"/>
        <v>381.50721367800014</v>
      </c>
      <c r="N47" s="27">
        <f t="shared" si="13"/>
        <v>378.32777318987087</v>
      </c>
      <c r="O47" s="27">
        <f t="shared" si="14"/>
        <v>409.24300869286674</v>
      </c>
      <c r="P47" s="27">
        <f t="shared" si="15"/>
        <v>310.90753754157953</v>
      </c>
      <c r="Q47" s="27">
        <f t="shared" si="15"/>
        <v>283.81845268317892</v>
      </c>
      <c r="R47" s="27">
        <f t="shared" si="15"/>
        <v>269.25382573907189</v>
      </c>
      <c r="S47" s="27">
        <f t="shared" si="15"/>
        <v>240.82794302177891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60B2-8523-421E-9333-BE1AF178903A}">
  <dimension ref="A1:A14"/>
  <sheetViews>
    <sheetView showGridLines="0" workbookViewId="0">
      <selection activeCell="P3" sqref="P3"/>
    </sheetView>
  </sheetViews>
  <sheetFormatPr defaultRowHeight="18.75"/>
  <sheetData>
    <row r="1" ht="50.1" customHeight="1"/>
    <row r="2" ht="50.1" customHeight="1"/>
    <row r="3" ht="50.1" customHeight="1"/>
    <row r="4" ht="50.1" customHeight="1"/>
    <row r="5" ht="50.1" customHeight="1"/>
    <row r="6" ht="50.1" customHeight="1"/>
    <row r="7" ht="50.1" customHeight="1"/>
    <row r="8" ht="50.1" customHeight="1"/>
    <row r="9" ht="50.1" customHeight="1"/>
    <row r="10" ht="50.1" customHeight="1"/>
    <row r="11" ht="50.1" customHeight="1"/>
    <row r="12" ht="50.1" customHeight="1"/>
    <row r="13" ht="50.1" customHeight="1"/>
    <row r="14" ht="50.1" customHeight="1"/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Analysis</vt:lpstr>
      <vt:lpstr>Summary</vt:lpstr>
      <vt:lpstr>Various Z0 formulae</vt:lpstr>
      <vt:lpstr>FEM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2023-01-30T11:52:15Z</dcterms:created>
  <dcterms:modified xsi:type="dcterms:W3CDTF">2023-02-10T02:53:58Z</dcterms:modified>
</cp:coreProperties>
</file>